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O:\Investor Relations\Tutorials - Website\Ethanol to Sugar\"/>
    </mc:Choice>
  </mc:AlternateContent>
  <xr:revisionPtr revIDLastSave="0" documentId="13_ncr:1_{9BFDFFCA-DD26-4A32-A364-A0FBC53BA836}" xr6:coauthVersionLast="47" xr6:coauthVersionMax="47" xr10:uidLastSave="{00000000-0000-0000-0000-000000000000}"/>
  <bookViews>
    <workbookView xWindow="-110" yWindow="-110" windowWidth="19420" windowHeight="10420" xr2:uid="{00000000-000D-0000-FFFF-FFFF00000000}"/>
  </bookViews>
  <sheets>
    <sheet name="Cover" sheetId="3" r:id="rId1"/>
    <sheet name="Objective" sheetId="2" r:id="rId2"/>
    <sheet name="Sugar Equivalent" sheetId="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p" localSheetId="0">#REF!</definedName>
    <definedName name="\p">#REF!</definedName>
    <definedName name="\x" localSheetId="0">'[1]US Corn Margin 75-04'!#REF!</definedName>
    <definedName name="\x">'[2]US Corn Margin 75-04'!#REF!</definedName>
    <definedName name="_" localSheetId="0">#REF!</definedName>
    <definedName name="_">#REF!</definedName>
    <definedName name="___________r">#REF!</definedName>
    <definedName name="__________r">#REF!</definedName>
    <definedName name="_________r">#REF!</definedName>
    <definedName name="________r">#REF!</definedName>
    <definedName name="_______r">#REF!</definedName>
    <definedName name="______r">#REF!</definedName>
    <definedName name="_____r">#REF!</definedName>
    <definedName name="____r">#REF!</definedName>
    <definedName name="___r">#REF!</definedName>
    <definedName name="__r" localSheetId="0">#REF!</definedName>
    <definedName name="__r">#REF!</definedName>
    <definedName name="_1_" localSheetId="0">#REF!</definedName>
    <definedName name="_1_">#REF!</definedName>
    <definedName name="_1_0_F" localSheetId="0" hidden="1">'[3]Inc. St'!#REF!</definedName>
    <definedName name="_1_0_F" hidden="1">'[3]Inc. St'!#REF!</definedName>
    <definedName name="_121_201_103">#REF!</definedName>
    <definedName name="_2_">#REF!</definedName>
    <definedName name="_2_0_F" localSheetId="0" hidden="1">'[3]Inc. St'!#REF!</definedName>
    <definedName name="_2_0_F" hidden="1">'[3]Inc. St'!#REF!</definedName>
    <definedName name="_23_0_F" hidden="1">'[3]Inc. St'!#REF!</definedName>
    <definedName name="_2F" hidden="1">'[3]Inc. St'!#REF!</definedName>
    <definedName name="_3_">#REF!</definedName>
    <definedName name="_3_0_F" hidden="1">'[3]Inc. St'!#REF!</definedName>
    <definedName name="_4F" hidden="1">'[3]Inc. St'!#REF!</definedName>
    <definedName name="_6_0_F" hidden="1">'[3]Inc. St'!#REF!</definedName>
    <definedName name="_7_0_F" hidden="1">'[3]Inc. St'!#REF!</definedName>
    <definedName name="_8_0_F" hidden="1">'[3]Inc. St'!#REF!</definedName>
    <definedName name="_9_0_F" hidden="1">'[3]Inc. St'!#REF!</definedName>
    <definedName name="_bal0296">[4]Plan1!$A$1:$F$238</definedName>
    <definedName name="_Bal0497">[4]Plan1!$A$1:$F$517</definedName>
    <definedName name="_bal1196">[4]Plan1!$A$1:$F$596</definedName>
    <definedName name="_bdg2000">[4]Plan1!$A$1:$AH$101</definedName>
    <definedName name="_DRE1">#REF!</definedName>
    <definedName name="_Fill" localSheetId="0" hidden="1">'[3]Inc. St'!#REF!</definedName>
    <definedName name="_Fill" hidden="1">'[3]Inc. St'!#REF!</definedName>
    <definedName name="_xlnm._FilterDatabase" hidden="1">'[5]#REF'!$D$115:$G$117</definedName>
    <definedName name="_JHS10">[6]investimentos!#REF!</definedName>
    <definedName name="_JHS16">#REF!</definedName>
    <definedName name="_JHS2">#REF!</definedName>
    <definedName name="_JHS3">#REF!</definedName>
    <definedName name="_Key1" hidden="1">'[5]#REF'!$CY$8</definedName>
    <definedName name="_Key2" hidden="1">'[5]#REF'!$CZ$8</definedName>
    <definedName name="_Order1" hidden="1">255</definedName>
    <definedName name="_Order2" hidden="1">255</definedName>
    <definedName name="_r" localSheetId="0">#REF!</definedName>
    <definedName name="_r">#REF!</definedName>
    <definedName name="_Regression_Int">1</definedName>
    <definedName name="_Sort" localSheetId="0" hidden="1">'[7]#REF'!$CX$8:$CZ$34</definedName>
    <definedName name="_Sort" hidden="1">#REF!</definedName>
    <definedName name="_Table2_In1" localSheetId="0" hidden="1">#REF!</definedName>
    <definedName name="_Table2_In1" hidden="1">#REF!</definedName>
    <definedName name="_Table2_In2" localSheetId="0" hidden="1">#REF!</definedName>
    <definedName name="_Table2_In2" hidden="1">#REF!</definedName>
    <definedName name="_Table2_Out" localSheetId="0" hidden="1">#REF!</definedName>
    <definedName name="_Table2_Out" hidden="1">#REF!</definedName>
    <definedName name="a" localSheetId="0">[8]!a</definedName>
    <definedName name="a">#N/A</definedName>
    <definedName name="A_impresión_IM" localSheetId="0">#REF!</definedName>
    <definedName name="A_impresión_IM">#REF!</definedName>
    <definedName name="AABBCC" localSheetId="0" hidden="1">'[3]Inc. St'!#REF!</definedName>
    <definedName name="AABBCC" hidden="1">'[3]Inc. St'!#REF!</definedName>
    <definedName name="aadsad">#REF!</definedName>
    <definedName name="ABC" localSheetId="0">#REF!</definedName>
    <definedName name="ABC">#REF!</definedName>
    <definedName name="acum" localSheetId="0">#REF!</definedName>
    <definedName name="acum">#REF!</definedName>
    <definedName name="adas" hidden="1">'[9]bean future'!#REF!</definedName>
    <definedName name="ADECO">[10]TRACTOR!#REF!</definedName>
    <definedName name="Ano" localSheetId="0">#REF!</definedName>
    <definedName name="Ano">#REF!</definedName>
    <definedName name="apaga">[11]!apaga</definedName>
    <definedName name="APAT" localSheetId="0">#REF!</definedName>
    <definedName name="APAT">#REF!</definedName>
    <definedName name="APAT1">#REF!</definedName>
    <definedName name="area_bal" localSheetId="0">#REF!</definedName>
    <definedName name="area_bal">#REF!</definedName>
    <definedName name="_xlnm.Extract">#REF!</definedName>
    <definedName name="_xlnm.Print_Area" localSheetId="0">Cover!$A$1:$N$34</definedName>
    <definedName name="_xlnm.Print_Area" localSheetId="1">Objective!$A$1:$M$22</definedName>
    <definedName name="_xlnm.Print_Area" localSheetId="2">'Sugar Equivalent'!$A$1:$V$48</definedName>
    <definedName name="_xlnm.Print_Area">#REF!</definedName>
    <definedName name="AREA1" localSheetId="0">#REF!</definedName>
    <definedName name="AREA1">#REF!</definedName>
    <definedName name="AREA2" localSheetId="0">#REF!</definedName>
    <definedName name="AREA2">#REF!</definedName>
    <definedName name="AREA3" localSheetId="0">#REF!</definedName>
    <definedName name="AREA3">#REF!</definedName>
    <definedName name="areas" localSheetId="0">#REF!</definedName>
    <definedName name="areas">#REF!</definedName>
    <definedName name="AS" localSheetId="0" hidden="1">{"'TG'!$A$1:$L$37"}</definedName>
    <definedName name="AS" hidden="1">{"'TG'!$A$1:$L$37"}</definedName>
    <definedName name="AS2DocOpenMode" hidden="1">"AS2DocumentBrowse"</definedName>
    <definedName name="AS2ReportLS" hidden="1">1</definedName>
    <definedName name="AUTOEXEC">[12]TRACTOR!#REF!</definedName>
    <definedName name="b" localSheetId="0">#REF!</definedName>
    <definedName name="b">#REF!</definedName>
    <definedName name="BANCO">#REF!</definedName>
    <definedName name="BankLeague" localSheetId="0">#REF!</definedName>
    <definedName name="BankLeague">#REF!</definedName>
    <definedName name="BASE">#REF!</definedName>
    <definedName name="_xlnm.Database">#REF!</definedName>
    <definedName name="BG_Ins" hidden="1">4</definedName>
    <definedName name="BG_Mod" hidden="1">6</definedName>
    <definedName name="bimestre" localSheetId="0">#REF!</definedName>
    <definedName name="bimestre">#REF!</definedName>
    <definedName name="BLPH1" localSheetId="0" hidden="1">#REF!</definedName>
    <definedName name="BLPH1" hidden="1">#REF!</definedName>
    <definedName name="BLPH10" localSheetId="0" hidden="1">#REF!</definedName>
    <definedName name="BLPH10" hidden="1">#REF!</definedName>
    <definedName name="BLPH11" localSheetId="0" hidden="1">#REF!</definedName>
    <definedName name="BLPH11" hidden="1">#REF!</definedName>
    <definedName name="BLPH12" localSheetId="0" hidden="1">#REF!</definedName>
    <definedName name="BLPH12" hidden="1">#REF!</definedName>
    <definedName name="BLPH13" localSheetId="0" hidden="1">#REF!</definedName>
    <definedName name="BLPH13" hidden="1">#REF!</definedName>
    <definedName name="BLPH14" localSheetId="0" hidden="1">#REF!</definedName>
    <definedName name="BLPH14" hidden="1">#REF!</definedName>
    <definedName name="BLPH15" localSheetId="0" hidden="1">#REF!</definedName>
    <definedName name="BLPH15" hidden="1">#REF!</definedName>
    <definedName name="BLPH16" localSheetId="0" hidden="1">#REF!</definedName>
    <definedName name="BLPH16" hidden="1">#REF!</definedName>
    <definedName name="BLPH17" localSheetId="0" hidden="1">#REF!</definedName>
    <definedName name="BLPH17" hidden="1">#REF!</definedName>
    <definedName name="BLPH18" localSheetId="0" hidden="1">#REF!</definedName>
    <definedName name="BLPH18" hidden="1">#REF!</definedName>
    <definedName name="BLPH19" localSheetId="0" hidden="1">'[9]bean future'!#REF!</definedName>
    <definedName name="BLPH19" hidden="1">'[13]bean future'!#REF!</definedName>
    <definedName name="BLPH2" localSheetId="0" hidden="1">#REF!</definedName>
    <definedName name="BLPH2" hidden="1">#REF!</definedName>
    <definedName name="BLPH20" localSheetId="0" hidden="1">'[9]bean future'!#REF!</definedName>
    <definedName name="BLPH20" hidden="1">'[13]bean future'!#REF!</definedName>
    <definedName name="BLPH21" localSheetId="0" hidden="1">'[9]bean future'!#REF!</definedName>
    <definedName name="BLPH21" hidden="1">'[13]bean future'!#REF!</definedName>
    <definedName name="BLPH22" localSheetId="0" hidden="1">'[9]bean future'!#REF!</definedName>
    <definedName name="BLPH22" hidden="1">'[13]bean future'!#REF!</definedName>
    <definedName name="BLPH23" localSheetId="0" hidden="1">'[9]bean future'!#REF!</definedName>
    <definedName name="BLPH23" hidden="1">'[13]bean future'!#REF!</definedName>
    <definedName name="BLPH24" localSheetId="0" hidden="1">'[9]bean future'!#REF!</definedName>
    <definedName name="BLPH24" hidden="1">'[13]bean future'!#REF!</definedName>
    <definedName name="BLPH25" localSheetId="0" hidden="1">'[9]bean future'!#REF!</definedName>
    <definedName name="BLPH25" hidden="1">'[13]bean future'!#REF!</definedName>
    <definedName name="BLPH26" localSheetId="0" hidden="1">'[9]bean future'!#REF!</definedName>
    <definedName name="BLPH26" hidden="1">'[13]bean future'!#REF!</definedName>
    <definedName name="BLPH27" localSheetId="0" hidden="1">'[9]bean future'!#REF!</definedName>
    <definedName name="BLPH27" hidden="1">'[13]bean future'!#REF!</definedName>
    <definedName name="BLPH28" localSheetId="0" hidden="1">'[9]bean future'!#REF!</definedName>
    <definedName name="BLPH28" hidden="1">'[13]bean future'!#REF!</definedName>
    <definedName name="BLPH29" localSheetId="0" hidden="1">'[9]bean future'!#REF!</definedName>
    <definedName name="BLPH29" hidden="1">'[13]bean future'!#REF!</definedName>
    <definedName name="BLPH30" localSheetId="0" hidden="1">'[9]bean future'!#REF!</definedName>
    <definedName name="BLPH30" hidden="1">'[13]bean future'!#REF!</definedName>
    <definedName name="BLPH31" localSheetId="0" hidden="1">'[9]bean future'!#REF!</definedName>
    <definedName name="BLPH31" hidden="1">'[13]bean future'!#REF!</definedName>
    <definedName name="BLPH32" localSheetId="0" hidden="1">'[9]bean future'!#REF!</definedName>
    <definedName name="BLPH32" hidden="1">'[13]bean future'!#REF!</definedName>
    <definedName name="BLPH33" localSheetId="0" hidden="1">'[9]bean future'!#REF!</definedName>
    <definedName name="BLPH33" hidden="1">'[13]bean future'!#REF!</definedName>
    <definedName name="BLPH34" localSheetId="0" hidden="1">[14]formula!$A$4</definedName>
    <definedName name="BLPH34" hidden="1">[15]formula!$A$4</definedName>
    <definedName name="BLPH35" localSheetId="0" hidden="1">'[16]wheat future'!$A$3</definedName>
    <definedName name="BLPH35" hidden="1">'[17]wheat future'!$A$3</definedName>
    <definedName name="BLPH36" localSheetId="0" hidden="1">'[18]corn future'!$A$3</definedName>
    <definedName name="BLPH36" hidden="1">'[19]corn future'!$A$3</definedName>
    <definedName name="BLPH4" localSheetId="0" hidden="1">#REF!</definedName>
    <definedName name="BLPH4" hidden="1">#REF!</definedName>
    <definedName name="BLPH5" localSheetId="0" hidden="1">#REF!</definedName>
    <definedName name="BLPH5" hidden="1">#REF!</definedName>
    <definedName name="BLPH6" localSheetId="0" hidden="1">#REF!</definedName>
    <definedName name="BLPH6" hidden="1">#REF!</definedName>
    <definedName name="BLPH7" localSheetId="0" hidden="1">#REF!</definedName>
    <definedName name="BLPH7" hidden="1">#REF!</definedName>
    <definedName name="BLPH8" localSheetId="0" hidden="1">#REF!</definedName>
    <definedName name="BLPH8" hidden="1">#REF!</definedName>
    <definedName name="BLPH9" localSheetId="0" hidden="1">#REF!</definedName>
    <definedName name="BLPH9" hidden="1">#REF!</definedName>
    <definedName name="BTESTE">#REF!</definedName>
    <definedName name="C_">#N/A</definedName>
    <definedName name="Cambio" localSheetId="0">[20]PRECIOS!$F$30</definedName>
    <definedName name="CAMBIO">#REF!</definedName>
    <definedName name="CAMBIO1" localSheetId="0">'[21]Tablero Controle'!$F$69</definedName>
    <definedName name="CAMBIO1">'[22]Tablero Controle'!$F$69</definedName>
    <definedName name="CAMBIO2" localSheetId="0">'[21]Tablero Controle'!$G$69</definedName>
    <definedName name="CAMBIO2">'[22]Tablero Controle'!$G$69</definedName>
    <definedName name="CAMBIO3" localSheetId="0">'[21]Tablero Controle'!$J$69</definedName>
    <definedName name="CAMBIO3">'[22]Tablero Controle'!$J$69</definedName>
    <definedName name="CEREAL" localSheetId="0">#REF!</definedName>
    <definedName name="CEREAL">#REF!</definedName>
    <definedName name="ChartCaptions">'[23]EBITDA Bridge'!$C$7:$C$55</definedName>
    <definedName name="ChartingArea">'[23]EBITDA Bridge'!$A$6:$A$103,'[23]EBITDA Bridge'!$F$6:$L$103</definedName>
    <definedName name="ChartingLabels">'[23]EBITDA Bridge'!$O$6:$O$103</definedName>
    <definedName name="chartslhtop" localSheetId="0">#REF!</definedName>
    <definedName name="chartslhtop">#REF!</definedName>
    <definedName name="choice_wrapper" localSheetId="0">[8]!choice_wrapper</definedName>
    <definedName name="choice_wrapper">'[24]Prices Assumption '!choice_wrapper</definedName>
    <definedName name="Choices_Wrapper" localSheetId="0">[8]!Choices_Wrapper</definedName>
    <definedName name="Choices_Wrapper">#N/A</definedName>
    <definedName name="Cofap" localSheetId="0">#REF!</definedName>
    <definedName name="Cofap">#REF!</definedName>
    <definedName name="combinad" localSheetId="0">#REF!</definedName>
    <definedName name="combinad">#REF!</definedName>
    <definedName name="Combinado" localSheetId="0">#REF!</definedName>
    <definedName name="Combinado">#REF!</definedName>
    <definedName name="COMMODITY_PRICES" localSheetId="0">[25]SCENARIOS!$F$5</definedName>
    <definedName name="COMMODITY_PRICES">#REF!</definedName>
    <definedName name="Consumo" localSheetId="0">#REF!</definedName>
    <definedName name="Consumo">#REF!</definedName>
    <definedName name="CONT" localSheetId="0">#REF!</definedName>
    <definedName name="CONT">#REF!</definedName>
    <definedName name="Cortaderas">#REF!</definedName>
    <definedName name="cp" localSheetId="0">#REF!</definedName>
    <definedName name="cp">#REF!</definedName>
    <definedName name="_xlnm.Criteria">#REF!</definedName>
    <definedName name="cte" localSheetId="0">#REF!</definedName>
    <definedName name="cte">#REF!</definedName>
    <definedName name="CTRL" localSheetId="0">#REF!</definedName>
    <definedName name="CTRL">#REF!</definedName>
    <definedName name="CULTIVO" localSheetId="0">#REF!</definedName>
    <definedName name="CULTIVO">#REF!</definedName>
    <definedName name="D" localSheetId="0">#REF!</definedName>
    <definedName name="D">#REF!</definedName>
    <definedName name="DADOS">#REF!</definedName>
    <definedName name="das" hidden="1">'[9]bean future'!#REF!</definedName>
    <definedName name="DATA">#REF!</definedName>
    <definedName name="Data_Final">#REF!</definedName>
    <definedName name="data10">#REF!</definedName>
    <definedName name="data10V">#REF!</definedName>
    <definedName name="data11">#REF!</definedName>
    <definedName name="data11V">#REF!</definedName>
    <definedName name="data12">#REF!</definedName>
    <definedName name="data12V">#REF!</definedName>
    <definedName name="data9">#REF!</definedName>
    <definedName name="data9V">#REF!</definedName>
    <definedName name="Date2">'[23]WC analytics (+data pages)'!$D$7</definedName>
    <definedName name="Date3">'[23]WC analytics (+data pages)'!$E$7</definedName>
    <definedName name="dol" localSheetId="0">#REF!</definedName>
    <definedName name="dol">#REF!</definedName>
    <definedName name="Dolar" localSheetId="0">#REF!</definedName>
    <definedName name="Dolar">#REF!</definedName>
    <definedName name="DÓLAR">#REF!</definedName>
    <definedName name="DRE">#REF!</definedName>
    <definedName name="dsd" localSheetId="0">#REF!</definedName>
    <definedName name="dsd">#REF!</definedName>
    <definedName name="dsfdsafd" hidden="1">#REF!</definedName>
    <definedName name="e" localSheetId="0">[8]!e</definedName>
    <definedName name="e">#N/A</definedName>
    <definedName name="EBITDA_Bridge">'[23]EBITDA Bridge'!$R$4</definedName>
    <definedName name="end" localSheetId="0">#REF!</definedName>
    <definedName name="end">#REF!</definedName>
    <definedName name="FAYear" localSheetId="0">[26]FarmI!$H$5</definedName>
    <definedName name="FAYear">[27]FarmI!$H$5</definedName>
    <definedName name="FAYesNo" localSheetId="0">[26]FarmI!$H$3</definedName>
    <definedName name="FAYesNo">[27]FarmI!$H$3</definedName>
    <definedName name="fff">#REF!</definedName>
    <definedName name="fsafsa" hidden="1">'[9]bean future'!#REF!</definedName>
    <definedName name="fsafsd">#REF!</definedName>
    <definedName name="FUENTES" localSheetId="0">#REF!</definedName>
    <definedName name="FUENTES">#REF!</definedName>
    <definedName name="fyCoverDate">#REF!</definedName>
    <definedName name="ggssg">[10]TRACTOR!#REF!</definedName>
    <definedName name="GIRASOL" localSheetId="0">#REF!</definedName>
    <definedName name="GIRASOL">#REF!</definedName>
    <definedName name="_xlnm.Recorder">#REF!</definedName>
    <definedName name="GTOSCOM" localSheetId="0">#REF!</definedName>
    <definedName name="GTOSCOM">#REF!</definedName>
    <definedName name="h" localSheetId="0">#REF!</definedName>
    <definedName name="h">#REF!</definedName>
    <definedName name="HAS" localSheetId="0">#REF!</definedName>
    <definedName name="HAS">#REF!</definedName>
    <definedName name="HFIN" localSheetId="0">#REF!</definedName>
    <definedName name="HFIN">#REF!</definedName>
    <definedName name="HOJA2" localSheetId="0">#REF!</definedName>
    <definedName name="HOJA2">#REF!</definedName>
    <definedName name="HORIG" localSheetId="0">#REF!</definedName>
    <definedName name="HORIG">#REF!</definedName>
    <definedName name="HTML_CodePage" hidden="1">1252</definedName>
    <definedName name="HTML_Control" localSheetId="0"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 localSheetId="0">#REF!</definedName>
    <definedName name="IBVSP">#REF!</definedName>
    <definedName name="INDEST" localSheetId="0">#REF!</definedName>
    <definedName name="INDEST">#REF!</definedName>
    <definedName name="Informe" localSheetId="0">#REF!</definedName>
    <definedName name="Informe">#REF!</definedName>
    <definedName name="interm_level">'[28]Tabela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 localSheetId="0">#REF!</definedName>
    <definedName name="IVALAB">#REF!</definedName>
    <definedName name="j" localSheetId="0">#REF!</definedName>
    <definedName name="j">#REF!</definedName>
    <definedName name="jajaja" hidden="1">#REF!</definedName>
    <definedName name="jejeje" hidden="1">#REF!</definedName>
    <definedName name="jijiji" hidden="1">#REF!</definedName>
    <definedName name="jojojo" hidden="1">'[9]bean future'!#REF!</definedName>
    <definedName name="juan" localSheetId="0">#REF!</definedName>
    <definedName name="juan">#REF!</definedName>
    <definedName name="JUAN2" localSheetId="0">#REF!</definedName>
    <definedName name="JUAN2">#REF!</definedName>
    <definedName name="JUAN3" localSheetId="0">#REF!</definedName>
    <definedName name="JUAN3">#REF!</definedName>
    <definedName name="jujuju" hidden="1">'[9]bean future'!#REF!</definedName>
    <definedName name="k" localSheetId="0">#REF!</definedName>
    <definedName name="k">#REF!</definedName>
    <definedName name="KK" localSheetId="0">#REF!</definedName>
    <definedName name="KK">#REF!</definedName>
    <definedName name="L_AJE_Tot">[29]Links!$G$1:$G$65536</definedName>
    <definedName name="L_CY_Beg">[29]Links!$F$1:$F$65536</definedName>
    <definedName name="L_CY_End">[29]Links!$J$1:$J$65536</definedName>
    <definedName name="L_PY_End">[29]Links!$K$1:$K$65536</definedName>
    <definedName name="L_RJE_Tot">[29]Links!$I$1:$I$65536</definedName>
    <definedName name="LeagueTrVal" localSheetId="0">#REF!</definedName>
    <definedName name="LeagueTrVal">#REF!</definedName>
    <definedName name="Letras" localSheetId="0">#REF!</definedName>
    <definedName name="Letras">#REF!</definedName>
    <definedName name="LimpiarCeldasGrises" localSheetId="0">[8]!LimpiarCeldasGrises</definedName>
    <definedName name="LimpiarCeldasGrises">#N/A</definedName>
    <definedName name="LimpiarFormulario" localSheetId="0">[8]!LimpiarFormulario</definedName>
    <definedName name="LimpiarFormulario">#N/A</definedName>
    <definedName name="M.Leve" localSheetId="0">#REF!</definedName>
    <definedName name="M.Leve">#REF!</definedName>
    <definedName name="MAIZ" localSheetId="0">#REF!</definedName>
    <definedName name="MAIZ">#REF!</definedName>
    <definedName name="MARÇO">[30]!apaga</definedName>
    <definedName name="MARGENES" localSheetId="0">#REF!</definedName>
    <definedName name="MARGENES">#REF!</definedName>
    <definedName name="Mes" localSheetId="0">#REF!</definedName>
    <definedName name="Mes">#REF!</definedName>
    <definedName name="MESCOS1" localSheetId="0">#REF!</definedName>
    <definedName name="MESCOS1">#REF!</definedName>
    <definedName name="MESCOS2" localSheetId="0">#REF!</definedName>
    <definedName name="MESCOS2">#REF!</definedName>
    <definedName name="Meses" localSheetId="0">#REF!</definedName>
    <definedName name="Meses">#REF!</definedName>
    <definedName name="meses60">'[31]Cpx Ad'!#REF!</definedName>
    <definedName name="mil" localSheetId="0">'[32]Budget Assumptions FV'!$E$5</definedName>
    <definedName name="mil">'[33]Budget Assumptions FV'!$E$5</definedName>
    <definedName name="mnbmf" localSheetId="0">#REF!</definedName>
    <definedName name="mnbmf">#REF!</definedName>
    <definedName name="Moeda" localSheetId="0">#REF!</definedName>
    <definedName name="Moeda">#REF!</definedName>
    <definedName name="moenda" localSheetId="0">#REF!</definedName>
    <definedName name="moenda">#REF!</definedName>
    <definedName name="MORT" localSheetId="0">#REF!</definedName>
    <definedName name="MORT">#REF!</definedName>
    <definedName name="Nakata" localSheetId="0">#REF!</definedName>
    <definedName name="Nakata">#REF!</definedName>
    <definedName name="Name3">'[34]WC analytics (+data pages)'!$E$7</definedName>
    <definedName name="nb" localSheetId="0">#REF!</definedName>
    <definedName name="nb">#REF!</definedName>
    <definedName name="Nenas">#REF!</definedName>
    <definedName name="Nilot" hidden="1">#REF!</definedName>
    <definedName name="Nilton" localSheetId="0">#REF!</definedName>
    <definedName name="Nilton">#REF!</definedName>
    <definedName name="NOMBEST" localSheetId="0">#REF!</definedName>
    <definedName name="NOMBEST">#REF!</definedName>
    <definedName name="NOSE" localSheetId="0">#REF!</definedName>
    <definedName name="NOSE">#REF!</definedName>
    <definedName name="o" localSheetId="0">#REF!</definedName>
    <definedName name="o">#REF!</definedName>
    <definedName name="Other" localSheetId="0">#REF!</definedName>
    <definedName name="Other">#REF!</definedName>
    <definedName name="OtherRank" localSheetId="0">#REF!</definedName>
    <definedName name="OtherRank">#REF!</definedName>
    <definedName name="p" localSheetId="0">#REF!</definedName>
    <definedName name="p">#REF!</definedName>
    <definedName name="parma" localSheetId="0">#REF!</definedName>
    <definedName name="parma">#REF!</definedName>
    <definedName name="Pehual">#REF!</definedName>
    <definedName name="Período">#REF!</definedName>
    <definedName name="PLANO">#REF!</definedName>
    <definedName name="PORCABEZA" localSheetId="0">#REF!</definedName>
    <definedName name="PORCABEZA">#REF!</definedName>
    <definedName name="PORCACPR" localSheetId="0">#REF!</definedName>
    <definedName name="PORCACPR">#REF!</definedName>
    <definedName name="PORCACTER" localSheetId="0">#REF!</definedName>
    <definedName name="PORCACTER">#REF!</definedName>
    <definedName name="PORCCOSM1" localSheetId="0">#REF!</definedName>
    <definedName name="PORCCOSM1">#REF!</definedName>
    <definedName name="PORCCOSM2" localSheetId="0">#REF!</definedName>
    <definedName name="PORCCOSM2">#REF!</definedName>
    <definedName name="PORCESTMAQABO" localSheetId="0">#REF!</definedName>
    <definedName name="PORCESTMAQABO">#REF!</definedName>
    <definedName name="PORCESTMAQCAR" localSheetId="0">#REF!</definedName>
    <definedName name="PORCESTMAQCAR">#REF!</definedName>
    <definedName name="PORCESTMAQOSC" localSheetId="0">#REF!</definedName>
    <definedName name="PORCESTMAQOSC">#REF!</definedName>
    <definedName name="PORCESTMAQSCR" localSheetId="0">#REF!</definedName>
    <definedName name="PORCESTMAQSCR">#REF!</definedName>
    <definedName name="pr" localSheetId="0">#REF!</definedName>
    <definedName name="pr">#REF!</definedName>
    <definedName name="preguachera" localSheetId="0">#REF!</definedName>
    <definedName name="preguachera">#REF!</definedName>
    <definedName name="prerecria" localSheetId="0">#REF!</definedName>
    <definedName name="prerecria">#REF!</definedName>
    <definedName name="pretbo" localSheetId="0">#REF!</definedName>
    <definedName name="pretbo">#REF!</definedName>
    <definedName name="Print_Area_MI" localSheetId="0">'[1]US Corn Margin 75-04'!#REF!</definedName>
    <definedName name="Print_Area_MI">'[2]US Corn Margin 75-04'!#REF!</definedName>
    <definedName name="print_cash" localSheetId="0">#REF!</definedName>
    <definedName name="print_cash">#REF!</definedName>
    <definedName name="Print_Titles_MI" localSheetId="0">'[1]US Corn Margin 75-04'!#REF!</definedName>
    <definedName name="Print_Titles_MI">'[2]US Corn Margin 75-04'!#REF!</definedName>
    <definedName name="printbal">[11]!printbal</definedName>
    <definedName name="printcash">[11]!printcash</definedName>
    <definedName name="prod" localSheetId="0">#REF!</definedName>
    <definedName name="prod">#REF!</definedName>
    <definedName name="prod2" localSheetId="0">#REF!</definedName>
    <definedName name="prod2">#REF!</definedName>
    <definedName name="PROVM0607">#REF!</definedName>
    <definedName name="q" localSheetId="0">#REF!</definedName>
    <definedName name="q">#REF!</definedName>
    <definedName name="Real" localSheetId="0">#REF!</definedName>
    <definedName name="Real">#REF!</definedName>
    <definedName name="ReaplicarFunciones" localSheetId="0">[8]!ReaplicarFunciones</definedName>
    <definedName name="ReaplicarFunciones">#N/A</definedName>
    <definedName name="Regiões">'[35]18,1'!$B$1:$B$16</definedName>
    <definedName name="RINDE" localSheetId="0">#REF!</definedName>
    <definedName name="RINDE">#REF!</definedName>
    <definedName name="risco" localSheetId="0">#REF!</definedName>
    <definedName name="risco">#REF!</definedName>
    <definedName name="sdssdsd" localSheetId="0">#REF!</definedName>
    <definedName name="sdssdsd">#REF!</definedName>
    <definedName name="Spread" localSheetId="0">#REF!</definedName>
    <definedName name="Spread">#REF!</definedName>
    <definedName name="Spread1" localSheetId="0">#REF!</definedName>
    <definedName name="Spread1">#REF!</definedName>
    <definedName name="Spread2" localSheetId="0">#REF!</definedName>
    <definedName name="Spread2">#REF!</definedName>
    <definedName name="Spread3" localSheetId="0">#REF!</definedName>
    <definedName name="Spread3">#REF!</definedName>
    <definedName name="Spread4" localSheetId="0">#REF!</definedName>
    <definedName name="Spread4">#REF!</definedName>
    <definedName name="Spread5" localSheetId="0">#REF!</definedName>
    <definedName name="Spread5">#REF!</definedName>
    <definedName name="Spread6" localSheetId="0">#REF!</definedName>
    <definedName name="Spread6">#REF!</definedName>
    <definedName name="status">[36]dez07!$G$62</definedName>
    <definedName name="Stock" hidden="1">#REF!</definedName>
    <definedName name="SumaMultAbs" localSheetId="0">[8]!SumaMultAbs</definedName>
    <definedName name="SumaMultAbs">#N/A</definedName>
    <definedName name="SumaMultPos" localSheetId="0">[8]!SumaMultPos</definedName>
    <definedName name="SumaMultPos">#N/A</definedName>
    <definedName name="t" localSheetId="0" hidden="1">{"'TG'!$A$1:$L$37"}</definedName>
    <definedName name="t" hidden="1">{"'TG'!$A$1:$L$37"}</definedName>
    <definedName name="t4321t3" hidden="1">#REF!</definedName>
    <definedName name="tabela">[37]Ranking!$A$4:$P$60</definedName>
    <definedName name="TABELA1">[38]TABELAS!$A$1:$C$65536</definedName>
    <definedName name="TABELA2">[38]TABELAS!$E$1:$G$65536</definedName>
    <definedName name="TabelReeks" localSheetId="0">#REF!</definedName>
    <definedName name="TabelReeks">#REF!</definedName>
    <definedName name="TABLA1" localSheetId="0">#REF!</definedName>
    <definedName name="TABLA1">#REF!</definedName>
    <definedName name="TABLA2" localSheetId="0">#REF!</definedName>
    <definedName name="TABLA2">#REF!</definedName>
    <definedName name="TIPOCUL" localSheetId="0">#REF!</definedName>
    <definedName name="TIPOCUL">#REF!</definedName>
    <definedName name="TIT" localSheetId="0">#REF!</definedName>
    <definedName name="TIT">#REF!</definedName>
    <definedName name="_xlnm.Print_Titles">#REF!</definedName>
    <definedName name="TOTALCOS" localSheetId="0">#REF!</definedName>
    <definedName name="TOTALCOS">#REF!</definedName>
    <definedName name="TOTALES" localSheetId="0">#REF!</definedName>
    <definedName name="TOTALES">#REF!</definedName>
    <definedName name="TPMINV" localSheetId="0">#REF!</definedName>
    <definedName name="TPMINV">#REF!</definedName>
    <definedName name="TPMVAQ" localSheetId="0">#REF!</definedName>
    <definedName name="TPMVAQ">#REF!</definedName>
    <definedName name="TRES" localSheetId="0">#REF!</definedName>
    <definedName name="TRES">#REF!</definedName>
    <definedName name="TRIGO" localSheetId="0">#REF!</definedName>
    <definedName name="TRIGO">#REF!</definedName>
    <definedName name="um" localSheetId="0">#REF!</definedName>
    <definedName name="um">#REF!</definedName>
    <definedName name="UMAIIIYesNo" localSheetId="0">[26]IvinhemaI!$H$3</definedName>
    <definedName name="UMAIIIYesNo">[27]IvinhemaI!$H$3</definedName>
    <definedName name="UMAIVYesNo" localSheetId="0">[26]IvinhemaII!$H$3</definedName>
    <definedName name="UMAIVYesNo">[27]IvinhemaII!$H$3</definedName>
    <definedName name="v" localSheetId="0">#REF!</definedName>
    <definedName name="v">#REF!</definedName>
    <definedName name="Varga" localSheetId="0">#REF!</definedName>
    <definedName name="Varga">#REF!</definedName>
    <definedName name="VersionThea" localSheetId="0">#REF!</definedName>
    <definedName name="VersionThea">#REF!</definedName>
    <definedName name="w" localSheetId="0">#REF!</definedName>
    <definedName name="w">#REF!</definedName>
    <definedName name="wetewqt" hidden="1">#REF!</definedName>
    <definedName name="wetwqt" hidden="1">#REF!</definedName>
    <definedName name="wrn.EXPENSES._.98._.US." hidden="1">{"Expenses 98 MKT",#N/A,TRUE,"MKT";"Expenses 98 BUSS",#N/A,TRUE,"BusOper";"Expenses 98 TECH",#N/A,TRUE,"Tech";"Expenses 98 LOCAL",#N/A,TRUE,"LocalProg";"Expenses 98 GA",#N/A,TRUE,"G&amp;A";"Expenses 98 CONSOL",#N/A,TRUE,"Consolidate"}</definedName>
    <definedName name="wrn.EXPENSES._.99._.REAL." hidden="1">{"Reais 99 MKT",#N/A,TRUE,"MKT";"Reais 99 BUSS",#N/A,TRUE,"BusOper";"Reais 99 TECH",#N/A,TRUE,"Tech";"Reais 99 LOCAL",#N/A,TRUE,"LocalProg";"Reais 99 GA",#N/A,TRUE,"G&amp;A";"Reais 99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 localSheetId="0">'[39]Budget Assumptions'!$D$5</definedName>
    <definedName name="x">#REF!</definedName>
    <definedName name="XREF_COLUMN_4" hidden="1">'[40]Intercompany BP'!$O$1:$O$65536</definedName>
    <definedName name="XREF_COLUMN_5" hidden="1">'[40]Intercompany BP'!$X$1:$X$65536</definedName>
    <definedName name="XREF_COLUMN_6" hidden="1">'[40]Intercompany BP'!$AD$1:$AD$65536</definedName>
    <definedName name="XRefCopy1" hidden="1">'[40]Intercompany BP'!$D$56</definedName>
    <definedName name="XRefCopy7" hidden="1">'[40]Intercompany BP'!$AC$16</definedName>
    <definedName name="XXXXXXXXXX">'[41]Fat Anual 99_02'!$B$3:$P$48</definedName>
    <definedName name="y" localSheetId="0">#REF!</definedName>
    <definedName name="y">#REF!</definedName>
    <definedName name="YearAmandina" localSheetId="0">#REF!</definedName>
    <definedName name="YearAmandina">#REF!</definedName>
    <definedName name="YearAngelica" localSheetId="0">#REF!</definedName>
    <definedName name="YearAngelica">#REF!</definedName>
    <definedName name="YearIvinhema" localSheetId="0">#REF!</definedName>
    <definedName name="YearIvinhema">#REF!</definedName>
    <definedName name="YearPil" localSheetId="0">#REF!</definedName>
    <definedName name="YearPil">#REF!</definedName>
    <definedName name="YearStart1">'[23]EBITDA Bridge'!$C$7</definedName>
    <definedName name="YearStart2">'[23]EBITDA Bridge'!$C$23</definedName>
    <definedName name="YearStart3">'[23]EBITDA Bridge'!$C$39</definedName>
    <definedName name="YearStart4">'[23]EBITDA Bridge'!$C$55</definedName>
    <definedName name="YearStart5">'[23]EBITDA Bridge'!$C$71</definedName>
    <definedName name="YearStart6">'[23]EBITDA Bridge'!$C$87</definedName>
    <definedName name="YearStart7">'[23]EBITDA Bridge'!$C$103</definedName>
    <definedName name="YearUMAII" localSheetId="0">#REF!</definedName>
    <definedName name="YearUMAII">#REF!</definedName>
    <definedName name="YEARUMAIII" localSheetId="0">#REF!</definedName>
    <definedName name="YEARUMAIII">#REF!</definedName>
    <definedName name="YearUMAIV" localSheetId="0">#REF!</definedName>
    <definedName name="YearUMAIV">#REF!</definedName>
    <definedName name="z" localSheetId="0">#REF!</definedName>
    <definedName name="z">#REF!</definedName>
    <definedName name="ZONAEST" localSheetId="0">#REF!</definedName>
    <definedName name="ZONAE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3" i="1" l="1"/>
  <c r="Q43" i="1" s="1"/>
  <c r="M43" i="1"/>
  <c r="N43" i="1" l="1"/>
  <c r="N24" i="1"/>
  <c r="Q42" i="1" l="1"/>
  <c r="N42" i="1"/>
  <c r="Q35" i="1"/>
  <c r="Q24" i="1"/>
  <c r="Q28" i="1" s="1"/>
  <c r="Q41" i="1"/>
  <c r="N41" i="1"/>
  <c r="Q25" i="1" l="1"/>
  <c r="Q27" i="1"/>
  <c r="Q29" i="1" s="1"/>
  <c r="Q31" i="1" s="1"/>
  <c r="Q33" i="1" s="1"/>
  <c r="Q36" i="1" s="1"/>
  <c r="Q37" i="1" s="1"/>
  <c r="Q39" i="1" s="1"/>
  <c r="M25" i="1"/>
  <c r="N35" i="1"/>
  <c r="N25" i="1" l="1"/>
  <c r="N27" i="1" s="1"/>
  <c r="Q40" i="1"/>
  <c r="Q44" i="1" s="1"/>
  <c r="Q46" i="1" s="1"/>
  <c r="N28" i="1"/>
  <c r="N29" i="1" l="1"/>
  <c r="N31" i="1" s="1"/>
  <c r="N33" i="1" s="1"/>
  <c r="N36" i="1" s="1"/>
  <c r="N37" i="1" s="1"/>
  <c r="N39" i="1" s="1"/>
  <c r="N40" i="1" l="1"/>
  <c r="N44" i="1" s="1"/>
  <c r="N4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Baumann Fonay</author>
  </authors>
  <commentList>
    <comment ref="M43" authorId="0" shapeId="0" xr:uid="{137FEB56-9783-40C3-8DA3-453B2923A047}">
      <text>
        <r>
          <rPr>
            <b/>
            <sz val="9"/>
            <color indexed="81"/>
            <rFont val="Tahoma"/>
            <family val="2"/>
          </rPr>
          <t>Net Cbio price (excludes PIS/COFINS and income tax)</t>
        </r>
      </text>
    </comment>
  </commentList>
</comments>
</file>

<file path=xl/sharedStrings.xml><?xml version="1.0" encoding="utf-8"?>
<sst xmlns="http://schemas.openxmlformats.org/spreadsheetml/2006/main" count="68" uniqueCount="66">
  <si>
    <t>ICMS</t>
  </si>
  <si>
    <t>PIS/COFINS</t>
  </si>
  <si>
    <t>INSS</t>
  </si>
  <si>
    <t>TRS Price</t>
  </si>
  <si>
    <t>VHP equival. ex-mill (R$/ton)</t>
  </si>
  <si>
    <t>Freight (R$/ton)</t>
  </si>
  <si>
    <t>VHP equival. FOB (R$/ton)</t>
  </si>
  <si>
    <t>VHP equival. FOB (US$/ton)</t>
  </si>
  <si>
    <t>POL premium</t>
  </si>
  <si>
    <t xml:space="preserve">NY ICE #11 Settlement </t>
  </si>
  <si>
    <t>VHP equival. FOB ICE #11 (cts/lb)</t>
  </si>
  <si>
    <t>VHP equival. FOB ICE #11 (US$/ton)</t>
  </si>
  <si>
    <t xml:space="preserve">Ethanol - Sugar Equivalent </t>
  </si>
  <si>
    <t>Subtotal</t>
  </si>
  <si>
    <t>Hydrous MS</t>
  </si>
  <si>
    <t>I.</t>
  </si>
  <si>
    <t>Premium / (Discount)</t>
  </si>
  <si>
    <t>II.</t>
  </si>
  <si>
    <t>III.</t>
  </si>
  <si>
    <t>IV.</t>
  </si>
  <si>
    <t>V.</t>
  </si>
  <si>
    <t>VI.</t>
  </si>
  <si>
    <t>VII.</t>
  </si>
  <si>
    <t>VIII.</t>
  </si>
  <si>
    <t>CBIO (R$/cbio)</t>
  </si>
  <si>
    <t>Reintegra (tax) (%)</t>
  </si>
  <si>
    <t>Senar (tax) (%)</t>
  </si>
  <si>
    <t>Cbio (R$/Cbio)</t>
  </si>
  <si>
    <t>IX.</t>
  </si>
  <si>
    <t>Hydrous SP</t>
  </si>
  <si>
    <t>VHP BASIS</t>
  </si>
  <si>
    <t>Objective and FAQ</t>
  </si>
  <si>
    <t>x</t>
  </si>
  <si>
    <t>What's the main objective of this Excel file?</t>
  </si>
  <si>
    <t xml:space="preserve">This spreadsheet aims to help in the conversion of ethanol prices expressed in BRL/m3 into sugar equivalent expressed in ct/lb in order to understand the price premium/discount of ethanol versus sugar. </t>
  </si>
  <si>
    <t>Rationale</t>
  </si>
  <si>
    <t>The spreadsheet is divided into 5 sections:</t>
  </si>
  <si>
    <t>Suggested Source</t>
  </si>
  <si>
    <t>https://www.cepea.esalq.usp.br/br/indicador/etanol-diario-paulinia.aspx</t>
  </si>
  <si>
    <t xml:space="preserve">I. we build ethanol’s gross price and work our way into a price net of production and selling taxes; </t>
  </si>
  <si>
    <t xml:space="preserve">II. we convert ethanol’s price in BRL/m3 into sugar equivalent in BRL/Tn; </t>
  </si>
  <si>
    <t xml:space="preserve">III. we add freight and fobbing expenses to reach an FOB price in USD/Tn; </t>
  </si>
  <si>
    <t>IV. we add/substract taxes related to sugar or ethanol sales that represent an opportunity cost.</t>
  </si>
  <si>
    <t xml:space="preserve">V. we compare ethanol’s price expressed in sugar equivalent, to sugar’s actual price as per ICE #11 contract. </t>
  </si>
  <si>
    <t>CONTACT IR</t>
  </si>
  <si>
    <t>https://cbio.santander.com.br/</t>
  </si>
  <si>
    <t>https://www.oanda.com/currency-converter/es/?from=USD&amp;to=BRL&amp;amount=1</t>
  </si>
  <si>
    <t>How the spreadsheet works</t>
  </si>
  <si>
    <t>Update cells K4 to K8 by following the links cited in the column “source”.</t>
  </si>
  <si>
    <t>Production taxes and basis from Paulinia to MS are added to Paulinia’s net hydrous price to get to the ex-mill gross price for ethanol. This is shown in cell N24.</t>
  </si>
  <si>
    <t>A POL premium should be added to the price. In effect, Brazilian sugar has more sugar content than the specificiations of the #11 contract. Cell N39 accounts for this price premium.</t>
  </si>
  <si>
    <t>Exchange rate (R$/US$)</t>
  </si>
  <si>
    <t>Paulinia's net Hydrous price (R$/m3)</t>
  </si>
  <si>
    <t>Basis RP - MS (R$/m3)</t>
  </si>
  <si>
    <t>Basis Paulínia - RP (R$/m3)</t>
  </si>
  <si>
    <t>Then, we convert R$/m3 into R$/ton. This is shown in cell N33.</t>
  </si>
  <si>
    <t>Finally, in cell N44 the price is converted from US$/ton to cts/lb</t>
  </si>
  <si>
    <t>Hydrous ex-mill R$/m3</t>
  </si>
  <si>
    <t>TRS -&gt; m3 hydrous</t>
  </si>
  <si>
    <t>TRS -&gt; ton VHP</t>
  </si>
  <si>
    <t>Once we get to the ex - mill gross price, we substract both production and selling taxes. This is shown in cell N29.</t>
  </si>
  <si>
    <t>We calculate a FOB R$/ton price which is shown in cell N36. For this, we add both the freight to the port and the fobbing cost. This price is then converted into US$/ton in cell N37.</t>
  </si>
  <si>
    <t xml:space="preserve">Then, we substract the incentive of export sugar (Reintegra) and the sugar premium as it is considered an opportunity cost, whereas we include the tax to export sugar (Senar) and the price of CBios (we have the right to issue and sell carbon credits for our ethanol sales). </t>
  </si>
  <si>
    <t>In cell N45, plug the Sugar # 11 Active Contract price ("SBA Comdty")</t>
  </si>
  <si>
    <t>Gross ex-mill (R$/m3) Eq.</t>
  </si>
  <si>
    <t>Fobbing Cost (R$/ton)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</si>
</sst>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0.0;\(#,##0.0\)"/>
    <numFmt numFmtId="166" formatCode="#,##0;\(#,##0\)"/>
    <numFmt numFmtId="167" formatCode="0.0"/>
    <numFmt numFmtId="168" formatCode="0.0%;\(0.0%\)"/>
  </numFmts>
  <fonts count="33">
    <font>
      <sz val="11"/>
      <color indexed="8"/>
      <name val="Calibri"/>
      <family val="2"/>
      <charset val="134"/>
    </font>
    <font>
      <sz val="11"/>
      <color theme="1"/>
      <name val="Calibri"/>
      <family val="2"/>
      <scheme val="minor"/>
    </font>
    <font>
      <sz val="11"/>
      <color indexed="8"/>
      <name val="Calibri"/>
      <family val="2"/>
      <charset val="134"/>
    </font>
    <font>
      <sz val="10"/>
      <color indexed="8"/>
      <name val="Nunito"/>
    </font>
    <font>
      <sz val="10"/>
      <color theme="1"/>
      <name val="Nunito"/>
    </font>
    <font>
      <b/>
      <sz val="20"/>
      <color rgb="FF005837"/>
      <name val="Nunito"/>
    </font>
    <font>
      <b/>
      <sz val="24"/>
      <color rgb="FF005837"/>
      <name val="Montserrat"/>
    </font>
    <font>
      <sz val="9"/>
      <name val="Montserrat"/>
    </font>
    <font>
      <b/>
      <i/>
      <u/>
      <sz val="10"/>
      <color indexed="8"/>
      <name val="Montserrat"/>
    </font>
    <font>
      <sz val="10"/>
      <color indexed="8"/>
      <name val="Montserrat"/>
    </font>
    <font>
      <b/>
      <sz val="10"/>
      <color theme="1"/>
      <name val="Montserrat"/>
    </font>
    <font>
      <sz val="10"/>
      <color theme="1"/>
      <name val="Montserrat"/>
    </font>
    <font>
      <sz val="10"/>
      <color rgb="FF0000FF"/>
      <name val="Montserrat"/>
    </font>
    <font>
      <sz val="10"/>
      <color rgb="FF92D050"/>
      <name val="Montserrat"/>
    </font>
    <font>
      <sz val="10"/>
      <color rgb="FF005837"/>
      <name val="Montserrat"/>
    </font>
    <font>
      <b/>
      <sz val="10"/>
      <color theme="0"/>
      <name val="Montserrat"/>
    </font>
    <font>
      <b/>
      <i/>
      <sz val="10"/>
      <color theme="0"/>
      <name val="Montserrat"/>
    </font>
    <font>
      <sz val="9"/>
      <color rgb="FF0000FF"/>
      <name val="Montserrat"/>
    </font>
    <font>
      <sz val="10"/>
      <name val="Montserrat"/>
    </font>
    <font>
      <sz val="10"/>
      <color rgb="FF0000FF"/>
      <name val="Nunito"/>
    </font>
    <font>
      <sz val="10"/>
      <name val="Nunito"/>
    </font>
    <font>
      <b/>
      <sz val="10"/>
      <color rgb="FF0000FF"/>
      <name val="Montserrat"/>
    </font>
    <font>
      <b/>
      <sz val="9"/>
      <color indexed="81"/>
      <name val="Tahoma"/>
      <family val="2"/>
    </font>
    <font>
      <b/>
      <sz val="24"/>
      <color rgb="FF005837"/>
      <name val="Nunito"/>
    </font>
    <font>
      <b/>
      <sz val="20.399999999999999"/>
      <color rgb="FF005837"/>
      <name val="Montserrat"/>
    </font>
    <font>
      <b/>
      <sz val="11"/>
      <color rgb="FFC00000"/>
      <name val="Montserrat"/>
    </font>
    <font>
      <b/>
      <sz val="11"/>
      <color rgb="FF005A3E"/>
      <name val="Montserrat"/>
    </font>
    <font>
      <sz val="11"/>
      <color indexed="8"/>
      <name val="Montserrat"/>
    </font>
    <font>
      <b/>
      <sz val="9"/>
      <color indexed="8"/>
      <name val="Montserrat"/>
    </font>
    <font>
      <u/>
      <sz val="11"/>
      <color theme="10"/>
      <name val="Calibri"/>
      <family val="2"/>
      <charset val="134"/>
    </font>
    <font>
      <u/>
      <sz val="8"/>
      <color theme="10"/>
      <name val="Montserrat"/>
    </font>
    <font>
      <sz val="8"/>
      <color rgb="FF0000FF"/>
      <name val="Montserrat"/>
    </font>
    <font>
      <sz val="11"/>
      <color indexed="8"/>
      <name val="Calibri"/>
      <family val="2"/>
    </font>
  </fonts>
  <fills count="6">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
      <patternFill patternType="solid">
        <fgColor rgb="FF005837"/>
        <bgColor indexed="64"/>
      </patternFill>
    </fill>
  </fills>
  <borders count="23">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rgb="FF005837"/>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dashed">
        <color rgb="FF005837"/>
      </left>
      <right/>
      <top style="dashed">
        <color rgb="FF005837"/>
      </top>
      <bottom/>
      <diagonal/>
    </border>
    <border>
      <left/>
      <right/>
      <top style="dashed">
        <color rgb="FF005837"/>
      </top>
      <bottom/>
      <diagonal/>
    </border>
    <border>
      <left/>
      <right style="dashed">
        <color rgb="FF005837"/>
      </right>
      <top style="dashed">
        <color rgb="FF005837"/>
      </top>
      <bottom/>
      <diagonal/>
    </border>
    <border>
      <left style="dashed">
        <color rgb="FF005837"/>
      </left>
      <right/>
      <top/>
      <bottom style="dashed">
        <color rgb="FF005837"/>
      </bottom>
      <diagonal/>
    </border>
    <border>
      <left/>
      <right/>
      <top/>
      <bottom style="dashed">
        <color rgb="FF005837"/>
      </bottom>
      <diagonal/>
    </border>
    <border>
      <left/>
      <right style="dashed">
        <color rgb="FF005837"/>
      </right>
      <top/>
      <bottom style="dashed">
        <color rgb="FF005837"/>
      </bottom>
      <diagonal/>
    </border>
    <border>
      <left style="dashed">
        <color rgb="FF005837"/>
      </left>
      <right/>
      <top/>
      <bottom/>
      <diagonal/>
    </border>
    <border>
      <left/>
      <right style="dashed">
        <color rgb="FF005837"/>
      </right>
      <top/>
      <bottom/>
      <diagonal/>
    </border>
    <border>
      <left style="thin">
        <color indexed="64"/>
      </left>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s>
  <cellStyleXfs count="6">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164" fontId="2" fillId="0" borderId="0" applyFont="0" applyFill="0" applyBorder="0" applyAlignment="0" applyProtection="0">
      <alignment vertical="center"/>
    </xf>
    <xf numFmtId="0" fontId="1" fillId="0" borderId="0"/>
    <xf numFmtId="0" fontId="29" fillId="0" borderId="0" applyNumberFormat="0" applyFill="0" applyBorder="0" applyAlignment="0" applyProtection="0">
      <alignment vertical="center"/>
    </xf>
  </cellStyleXfs>
  <cellXfs count="131">
    <xf numFmtId="0" fontId="0" fillId="0" borderId="0" xfId="0">
      <alignment vertical="center"/>
    </xf>
    <xf numFmtId="0" fontId="3" fillId="0" borderId="0" xfId="0" applyFont="1" applyAlignment="1"/>
    <xf numFmtId="0" fontId="3" fillId="0" borderId="2" xfId="0" applyFont="1" applyBorder="1" applyAlignment="1"/>
    <xf numFmtId="4" fontId="3" fillId="0" borderId="0" xfId="0" applyNumberFormat="1" applyFont="1" applyAlignment="1"/>
    <xf numFmtId="43" fontId="3" fillId="0" borderId="0" xfId="1" applyFont="1" applyBorder="1" applyAlignment="1"/>
    <xf numFmtId="43" fontId="3" fillId="0" borderId="0" xfId="0" applyNumberFormat="1" applyFont="1" applyAlignment="1"/>
    <xf numFmtId="0" fontId="3" fillId="0" borderId="1" xfId="0" applyFont="1" applyBorder="1" applyAlignment="1"/>
    <xf numFmtId="0" fontId="4" fillId="0" borderId="0" xfId="0" applyFont="1" applyAlignment="1">
      <alignment horizontal="center"/>
    </xf>
    <xf numFmtId="0" fontId="5" fillId="0" borderId="6" xfId="0" applyFont="1" applyBorder="1" applyAlignment="1"/>
    <xf numFmtId="0" fontId="3" fillId="0" borderId="6" xfId="0" applyFont="1" applyBorder="1" applyAlignment="1"/>
    <xf numFmtId="10" fontId="3" fillId="0" borderId="0" xfId="0" applyNumberFormat="1" applyFont="1" applyAlignment="1"/>
    <xf numFmtId="0" fontId="3" fillId="0" borderId="8" xfId="0" applyFont="1" applyBorder="1" applyAlignment="1"/>
    <xf numFmtId="0" fontId="3" fillId="0" borderId="7" xfId="0" applyFont="1" applyBorder="1" applyAlignment="1"/>
    <xf numFmtId="0" fontId="3" fillId="0" borderId="18" xfId="0" applyFont="1" applyBorder="1" applyAlignment="1"/>
    <xf numFmtId="0" fontId="6" fillId="0" borderId="6" xfId="0" applyFont="1" applyBorder="1" applyAlignment="1"/>
    <xf numFmtId="0" fontId="8" fillId="0" borderId="0" xfId="0" applyFont="1" applyAlignment="1"/>
    <xf numFmtId="0" fontId="9" fillId="0" borderId="0" xfId="0" applyFont="1" applyAlignment="1"/>
    <xf numFmtId="0" fontId="9" fillId="0" borderId="0" xfId="0" applyFont="1" applyAlignment="1">
      <alignment horizontal="center"/>
    </xf>
    <xf numFmtId="0" fontId="9" fillId="0" borderId="2" xfId="0" applyFont="1" applyBorder="1" applyAlignment="1"/>
    <xf numFmtId="0" fontId="9" fillId="0" borderId="5" xfId="0" applyFont="1" applyBorder="1" applyAlignment="1"/>
    <xf numFmtId="0" fontId="10" fillId="3" borderId="2" xfId="0" applyFont="1" applyFill="1" applyBorder="1">
      <alignment vertical="center"/>
    </xf>
    <xf numFmtId="9" fontId="11" fillId="3" borderId="2" xfId="2" applyFont="1" applyFill="1" applyBorder="1" applyAlignment="1">
      <alignment vertical="center"/>
    </xf>
    <xf numFmtId="3" fontId="10" fillId="3" borderId="5" xfId="0" applyNumberFormat="1" applyFont="1" applyFill="1" applyBorder="1" applyAlignment="1">
      <alignment horizontal="center" vertical="center"/>
    </xf>
    <xf numFmtId="0" fontId="9" fillId="0" borderId="3" xfId="0" applyFont="1" applyBorder="1" applyAlignment="1"/>
    <xf numFmtId="0" fontId="11" fillId="2" borderId="0" xfId="0" applyFont="1" applyFill="1">
      <alignment vertical="center"/>
    </xf>
    <xf numFmtId="0" fontId="11" fillId="3" borderId="18" xfId="0" applyFont="1" applyFill="1" applyBorder="1">
      <alignment vertical="center"/>
    </xf>
    <xf numFmtId="10" fontId="11" fillId="3" borderId="0" xfId="2" applyNumberFormat="1" applyFont="1" applyFill="1" applyBorder="1" applyAlignment="1">
      <alignment horizontal="center" vertical="center"/>
    </xf>
    <xf numFmtId="0" fontId="10" fillId="4" borderId="19" xfId="0" applyFont="1" applyFill="1" applyBorder="1">
      <alignment vertical="center"/>
    </xf>
    <xf numFmtId="10" fontId="11" fillId="4" borderId="20" xfId="2" applyNumberFormat="1" applyFont="1" applyFill="1" applyBorder="1" applyAlignment="1">
      <alignment horizontal="center" vertical="center"/>
    </xf>
    <xf numFmtId="166" fontId="10" fillId="4" borderId="21" xfId="0" applyNumberFormat="1" applyFont="1" applyFill="1" applyBorder="1" applyAlignment="1">
      <alignment horizontal="center" vertical="center"/>
    </xf>
    <xf numFmtId="0" fontId="11" fillId="3" borderId="0" xfId="0" applyFont="1" applyFill="1">
      <alignment vertical="center"/>
    </xf>
    <xf numFmtId="0" fontId="10" fillId="4" borderId="2" xfId="0" applyFont="1" applyFill="1" applyBorder="1">
      <alignment vertical="center"/>
    </xf>
    <xf numFmtId="0" fontId="10" fillId="4" borderId="2" xfId="0" applyFont="1" applyFill="1" applyBorder="1" applyAlignment="1">
      <alignment horizontal="center" vertical="center"/>
    </xf>
    <xf numFmtId="3" fontId="10" fillId="4" borderId="5" xfId="0" applyNumberFormat="1" applyFont="1" applyFill="1" applyBorder="1" applyAlignment="1">
      <alignment horizontal="center" vertical="center"/>
    </xf>
    <xf numFmtId="0" fontId="12" fillId="3" borderId="0" xfId="0" applyFont="1" applyFill="1" applyAlignment="1">
      <alignment horizontal="center" vertical="center"/>
    </xf>
    <xf numFmtId="4" fontId="11" fillId="3" borderId="3" xfId="0" applyNumberFormat="1" applyFont="1" applyFill="1" applyBorder="1" applyAlignment="1">
      <alignment horizontal="center" vertical="center"/>
    </xf>
    <xf numFmtId="0" fontId="11" fillId="4" borderId="0" xfId="0" applyFont="1" applyFill="1">
      <alignment vertical="center"/>
    </xf>
    <xf numFmtId="3" fontId="11" fillId="4" borderId="3" xfId="0" applyNumberFormat="1" applyFont="1" applyFill="1" applyBorder="1" applyAlignment="1">
      <alignment horizontal="center" vertical="center"/>
    </xf>
    <xf numFmtId="0" fontId="9" fillId="0" borderId="1" xfId="0" applyFont="1" applyBorder="1" applyAlignment="1"/>
    <xf numFmtId="0" fontId="9" fillId="0" borderId="4" xfId="0" applyFont="1" applyBorder="1" applyAlignment="1"/>
    <xf numFmtId="0" fontId="10" fillId="4" borderId="1" xfId="0" applyFont="1" applyFill="1" applyBorder="1">
      <alignment vertical="center"/>
    </xf>
    <xf numFmtId="0" fontId="10" fillId="4" borderId="1" xfId="0" applyFont="1" applyFill="1" applyBorder="1" applyAlignment="1">
      <alignment horizontal="center" vertical="center"/>
    </xf>
    <xf numFmtId="3" fontId="10" fillId="4" borderId="4" xfId="0" applyNumberFormat="1" applyFont="1" applyFill="1" applyBorder="1" applyAlignment="1">
      <alignment horizontal="center" vertical="center"/>
    </xf>
    <xf numFmtId="0" fontId="11" fillId="3" borderId="2" xfId="0" applyFont="1" applyFill="1" applyBorder="1">
      <alignment vertical="center"/>
    </xf>
    <xf numFmtId="0" fontId="13" fillId="3" borderId="2" xfId="0" applyFont="1" applyFill="1" applyBorder="1" applyAlignment="1">
      <alignment horizontal="center" vertical="center"/>
    </xf>
    <xf numFmtId="3" fontId="14" fillId="4" borderId="3" xfId="0" applyNumberFormat="1" applyFont="1" applyFill="1" applyBorder="1" applyAlignment="1">
      <alignment horizontal="center" vertical="center"/>
    </xf>
    <xf numFmtId="0" fontId="10" fillId="3" borderId="0" xfId="0" applyFont="1" applyFill="1">
      <alignment vertical="center"/>
    </xf>
    <xf numFmtId="0" fontId="10" fillId="3" borderId="0" xfId="0" applyFont="1" applyFill="1" applyAlignment="1">
      <alignment horizontal="center" vertical="center"/>
    </xf>
    <xf numFmtId="3" fontId="10" fillId="3" borderId="3" xfId="0" applyNumberFormat="1" applyFont="1" applyFill="1" applyBorder="1" applyAlignment="1">
      <alignment horizontal="center" vertical="center"/>
    </xf>
    <xf numFmtId="0" fontId="10" fillId="2" borderId="0" xfId="0" applyFont="1" applyFill="1">
      <alignment vertical="center"/>
    </xf>
    <xf numFmtId="3" fontId="10" fillId="2" borderId="3" xfId="0" applyNumberFormat="1" applyFont="1" applyFill="1" applyBorder="1" applyAlignment="1">
      <alignment horizontal="center" vertical="center"/>
    </xf>
    <xf numFmtId="0" fontId="15" fillId="5" borderId="9" xfId="0" applyFont="1" applyFill="1" applyBorder="1" applyAlignment="1">
      <alignment horizontal="center"/>
    </xf>
    <xf numFmtId="0" fontId="11" fillId="0" borderId="0" xfId="0" applyFont="1">
      <alignment vertical="center"/>
    </xf>
    <xf numFmtId="165" fontId="11" fillId="3" borderId="3" xfId="0" applyNumberFormat="1" applyFont="1" applyFill="1" applyBorder="1" applyAlignment="1">
      <alignment horizontal="center" vertical="center"/>
    </xf>
    <xf numFmtId="165" fontId="14" fillId="0" borderId="4" xfId="0" applyNumberFormat="1" applyFont="1" applyBorder="1" applyAlignment="1">
      <alignment horizontal="center" vertical="center"/>
    </xf>
    <xf numFmtId="0" fontId="15" fillId="5" borderId="2" xfId="0" applyFont="1" applyFill="1" applyBorder="1">
      <alignment vertical="center"/>
    </xf>
    <xf numFmtId="0" fontId="15" fillId="5" borderId="2" xfId="0" applyFont="1" applyFill="1" applyBorder="1" applyAlignment="1">
      <alignment horizontal="center" vertical="center"/>
    </xf>
    <xf numFmtId="4" fontId="15" fillId="5" borderId="3" xfId="0" applyNumberFormat="1" applyFont="1" applyFill="1" applyBorder="1" applyAlignment="1">
      <alignment horizontal="center" vertical="center"/>
    </xf>
    <xf numFmtId="0" fontId="15" fillId="5" borderId="0" xfId="0" applyFont="1" applyFill="1">
      <alignment vertical="center"/>
    </xf>
    <xf numFmtId="0" fontId="15" fillId="5" borderId="0" xfId="0" applyFont="1" applyFill="1" applyAlignment="1">
      <alignment horizontal="center" vertical="center"/>
    </xf>
    <xf numFmtId="0" fontId="16" fillId="5" borderId="7" xfId="0" applyFont="1" applyFill="1" applyBorder="1" applyAlignment="1">
      <alignment vertical="center" wrapText="1"/>
    </xf>
    <xf numFmtId="2" fontId="16" fillId="5" borderId="1" xfId="0" applyNumberFormat="1" applyFont="1" applyFill="1" applyBorder="1" applyAlignment="1">
      <alignment horizontal="center" vertical="center"/>
    </xf>
    <xf numFmtId="168" fontId="16" fillId="5" borderId="4" xfId="2" applyNumberFormat="1" applyFont="1" applyFill="1" applyBorder="1" applyAlignment="1">
      <alignment horizontal="center" vertical="center"/>
    </xf>
    <xf numFmtId="9" fontId="11" fillId="3" borderId="8" xfId="2" applyFont="1" applyFill="1" applyBorder="1" applyAlignment="1">
      <alignment vertical="center"/>
    </xf>
    <xf numFmtId="10" fontId="11" fillId="4" borderId="19" xfId="2" applyNumberFormat="1" applyFont="1" applyFill="1" applyBorder="1" applyAlignment="1">
      <alignment horizontal="center" vertical="center"/>
    </xf>
    <xf numFmtId="10" fontId="12" fillId="3" borderId="18" xfId="2" applyNumberFormat="1" applyFont="1" applyFill="1" applyBorder="1" applyAlignment="1">
      <alignment horizontal="center" vertical="center"/>
    </xf>
    <xf numFmtId="0" fontId="10" fillId="4" borderId="8" xfId="0" applyFont="1" applyFill="1" applyBorder="1" applyAlignment="1">
      <alignment horizontal="center" vertical="center"/>
    </xf>
    <xf numFmtId="0" fontId="12" fillId="3" borderId="18" xfId="0" applyFont="1" applyFill="1" applyBorder="1" applyAlignment="1">
      <alignment horizontal="center" vertical="center"/>
    </xf>
    <xf numFmtId="0" fontId="10" fillId="4" borderId="7" xfId="0" applyFont="1" applyFill="1" applyBorder="1" applyAlignment="1">
      <alignment horizontal="center" vertical="center"/>
    </xf>
    <xf numFmtId="0" fontId="13" fillId="3" borderId="8" xfId="0" applyFont="1" applyFill="1" applyBorder="1" applyAlignment="1">
      <alignment horizontal="center" vertical="center"/>
    </xf>
    <xf numFmtId="0" fontId="10" fillId="3" borderId="18" xfId="0" applyFont="1" applyFill="1" applyBorder="1" applyAlignment="1">
      <alignment horizontal="center" vertical="center"/>
    </xf>
    <xf numFmtId="0" fontId="10" fillId="2" borderId="18" xfId="0" applyFont="1" applyFill="1" applyBorder="1">
      <alignment vertical="center"/>
    </xf>
    <xf numFmtId="0" fontId="15" fillId="5" borderId="8" xfId="0" applyFont="1" applyFill="1" applyBorder="1" applyAlignment="1">
      <alignment horizontal="center" vertical="center"/>
    </xf>
    <xf numFmtId="0" fontId="15" fillId="5" borderId="18" xfId="0" applyFont="1" applyFill="1" applyBorder="1" applyAlignment="1">
      <alignment horizontal="center" vertical="center"/>
    </xf>
    <xf numFmtId="2" fontId="16" fillId="5" borderId="7" xfId="0" applyNumberFormat="1" applyFont="1" applyFill="1" applyBorder="1" applyAlignment="1">
      <alignment horizontal="center" vertical="center"/>
    </xf>
    <xf numFmtId="0" fontId="7" fillId="0" borderId="11" xfId="0" applyFont="1" applyBorder="1" applyAlignment="1"/>
    <xf numFmtId="0" fontId="7" fillId="0" borderId="0" xfId="0" applyFont="1" applyAlignment="1"/>
    <xf numFmtId="0" fontId="7" fillId="0" borderId="14" xfId="0" applyFont="1" applyBorder="1" applyAlignment="1"/>
    <xf numFmtId="0" fontId="7" fillId="0" borderId="10" xfId="0" applyFont="1" applyBorder="1" applyAlignment="1">
      <alignment horizontal="left"/>
    </xf>
    <xf numFmtId="0" fontId="7" fillId="0" borderId="16" xfId="0" applyFont="1" applyBorder="1" applyAlignment="1">
      <alignment horizontal="left"/>
    </xf>
    <xf numFmtId="0" fontId="7" fillId="0" borderId="13" xfId="0" applyFont="1" applyBorder="1" applyAlignment="1">
      <alignment horizontal="left"/>
    </xf>
    <xf numFmtId="165" fontId="18" fillId="2" borderId="3" xfId="0" applyNumberFormat="1" applyFont="1" applyFill="1" applyBorder="1" applyAlignment="1">
      <alignment horizontal="center" vertical="center"/>
    </xf>
    <xf numFmtId="4" fontId="19" fillId="0" borderId="0" xfId="0" applyNumberFormat="1" applyFont="1" applyAlignment="1"/>
    <xf numFmtId="165" fontId="18" fillId="3" borderId="3" xfId="0" applyNumberFormat="1" applyFont="1" applyFill="1" applyBorder="1" applyAlignment="1">
      <alignment horizontal="center" vertical="center"/>
    </xf>
    <xf numFmtId="2" fontId="17" fillId="0" borderId="12" xfId="0" applyNumberFormat="1" applyFont="1" applyBorder="1" applyAlignment="1">
      <alignment horizontal="center"/>
    </xf>
    <xf numFmtId="3" fontId="17" fillId="0" borderId="17" xfId="0" applyNumberFormat="1" applyFont="1" applyBorder="1" applyAlignment="1">
      <alignment horizontal="center"/>
    </xf>
    <xf numFmtId="166" fontId="17" fillId="0" borderId="17" xfId="0" applyNumberFormat="1" applyFont="1" applyBorder="1" applyAlignment="1">
      <alignment horizontal="center"/>
    </xf>
    <xf numFmtId="166" fontId="17" fillId="0" borderId="15" xfId="0" applyNumberFormat="1" applyFont="1" applyBorder="1" applyAlignment="1">
      <alignment horizontal="center"/>
    </xf>
    <xf numFmtId="10" fontId="18" fillId="0" borderId="0" xfId="2" applyNumberFormat="1" applyFont="1" applyFill="1" applyBorder="1" applyAlignment="1">
      <alignment horizontal="center" vertical="center"/>
    </xf>
    <xf numFmtId="10" fontId="18" fillId="0" borderId="18" xfId="2" applyNumberFormat="1" applyFont="1" applyFill="1" applyBorder="1" applyAlignment="1">
      <alignment horizontal="center" vertical="center"/>
    </xf>
    <xf numFmtId="165" fontId="18" fillId="3" borderId="22" xfId="0" applyNumberFormat="1" applyFont="1" applyFill="1" applyBorder="1" applyAlignment="1">
      <alignment horizontal="center" vertical="center"/>
    </xf>
    <xf numFmtId="10" fontId="18" fillId="3" borderId="0" xfId="2" applyNumberFormat="1" applyFont="1" applyFill="1" applyBorder="1" applyAlignment="1">
      <alignment horizontal="center" vertical="center"/>
    </xf>
    <xf numFmtId="10" fontId="18" fillId="3" borderId="18" xfId="2" applyNumberFormat="1" applyFont="1" applyFill="1" applyBorder="1" applyAlignment="1">
      <alignment horizontal="center" vertical="center"/>
    </xf>
    <xf numFmtId="0" fontId="18" fillId="3" borderId="0" xfId="0" applyFont="1" applyFill="1" applyAlignment="1">
      <alignment horizontal="center" vertical="center"/>
    </xf>
    <xf numFmtId="4" fontId="18" fillId="3" borderId="3" xfId="0" applyNumberFormat="1" applyFont="1" applyFill="1" applyBorder="1" applyAlignment="1">
      <alignment horizontal="center" vertical="center"/>
    </xf>
    <xf numFmtId="0" fontId="20" fillId="0" borderId="0" xfId="0" applyFont="1" applyAlignment="1"/>
    <xf numFmtId="0" fontId="18" fillId="3" borderId="18" xfId="0" applyFont="1" applyFill="1" applyBorder="1" applyAlignment="1">
      <alignment horizontal="center" vertical="center"/>
    </xf>
    <xf numFmtId="0" fontId="18" fillId="4" borderId="0" xfId="0" applyFont="1" applyFill="1" applyAlignment="1">
      <alignment horizontal="center" vertical="center"/>
    </xf>
    <xf numFmtId="3" fontId="18" fillId="4" borderId="3" xfId="0" applyNumberFormat="1" applyFont="1" applyFill="1" applyBorder="1" applyAlignment="1">
      <alignment horizontal="center" vertical="center"/>
    </xf>
    <xf numFmtId="0" fontId="18" fillId="4" borderId="18" xfId="0" applyFont="1" applyFill="1" applyBorder="1" applyAlignment="1">
      <alignment horizontal="center" vertical="center"/>
    </xf>
    <xf numFmtId="0" fontId="12" fillId="0" borderId="0" xfId="0" applyFont="1" applyAlignment="1">
      <alignment horizontal="center" vertical="center"/>
    </xf>
    <xf numFmtId="0" fontId="12" fillId="0" borderId="18" xfId="0" applyFont="1" applyBorder="1" applyAlignment="1">
      <alignment horizontal="center" vertical="center"/>
    </xf>
    <xf numFmtId="3" fontId="12" fillId="3" borderId="5" xfId="0" applyNumberFormat="1" applyFont="1" applyFill="1" applyBorder="1" applyAlignment="1">
      <alignment horizontal="center" vertical="center"/>
    </xf>
    <xf numFmtId="10" fontId="18" fillId="3" borderId="0" xfId="0" applyNumberFormat="1" applyFont="1" applyFill="1" applyAlignment="1">
      <alignment horizontal="center" vertical="center"/>
    </xf>
    <xf numFmtId="10" fontId="18" fillId="3" borderId="18" xfId="0" applyNumberFormat="1" applyFont="1" applyFill="1" applyBorder="1" applyAlignment="1">
      <alignment horizontal="center" vertical="center"/>
    </xf>
    <xf numFmtId="4" fontId="21" fillId="5" borderId="3" xfId="0" applyNumberFormat="1" applyFont="1" applyFill="1" applyBorder="1" applyAlignment="1">
      <alignment horizontal="center" vertical="center"/>
    </xf>
    <xf numFmtId="167" fontId="18" fillId="0" borderId="0" xfId="0" applyNumberFormat="1" applyFont="1" applyAlignment="1">
      <alignment horizontal="center" vertical="center"/>
    </xf>
    <xf numFmtId="167" fontId="18" fillId="0" borderId="18" xfId="0" applyNumberFormat="1" applyFont="1" applyBorder="1" applyAlignment="1">
      <alignment horizontal="center" vertical="center"/>
    </xf>
    <xf numFmtId="0" fontId="23" fillId="0" borderId="6" xfId="0" applyFont="1" applyBorder="1" applyAlignment="1"/>
    <xf numFmtId="0" fontId="24" fillId="0" borderId="6" xfId="0" applyFont="1" applyBorder="1" applyAlignment="1"/>
    <xf numFmtId="0" fontId="1" fillId="0" borderId="0" xfId="4"/>
    <xf numFmtId="0" fontId="25" fillId="0" borderId="0" xfId="0" applyFont="1">
      <alignment vertical="center"/>
    </xf>
    <xf numFmtId="0" fontId="26" fillId="0" borderId="0" xfId="0" applyFont="1">
      <alignment vertical="center"/>
    </xf>
    <xf numFmtId="0" fontId="27" fillId="0" borderId="0" xfId="0" applyFont="1" applyAlignment="1">
      <alignment vertical="center" wrapText="1"/>
    </xf>
    <xf numFmtId="0" fontId="27" fillId="0" borderId="0" xfId="0" applyFont="1">
      <alignment vertical="center"/>
    </xf>
    <xf numFmtId="0" fontId="0" fillId="0" borderId="0" xfId="0" applyAlignment="1">
      <alignment vertical="center" wrapText="1"/>
    </xf>
    <xf numFmtId="0" fontId="5" fillId="0" borderId="0" xfId="0" applyFont="1" applyAlignment="1"/>
    <xf numFmtId="0" fontId="6" fillId="0" borderId="0" xfId="0" applyFont="1" applyAlignment="1"/>
    <xf numFmtId="0" fontId="28" fillId="0" borderId="0" xfId="0" applyFont="1" applyAlignment="1">
      <alignment horizontal="center"/>
    </xf>
    <xf numFmtId="3" fontId="30" fillId="0" borderId="17" xfId="5" applyNumberFormat="1" applyFont="1" applyBorder="1" applyAlignment="1">
      <alignment horizontal="center"/>
    </xf>
    <xf numFmtId="2" fontId="30" fillId="0" borderId="12" xfId="5" applyNumberFormat="1" applyFont="1" applyBorder="1" applyAlignment="1">
      <alignment horizontal="center"/>
    </xf>
    <xf numFmtId="166" fontId="31" fillId="0" borderId="15" xfId="0" applyNumberFormat="1" applyFont="1" applyBorder="1" applyAlignment="1">
      <alignment horizontal="center"/>
    </xf>
    <xf numFmtId="166" fontId="30" fillId="0" borderId="15" xfId="5" applyNumberFormat="1" applyFont="1" applyBorder="1" applyAlignment="1">
      <alignment horizontal="center"/>
    </xf>
    <xf numFmtId="0" fontId="7" fillId="0" borderId="0" xfId="0" applyFont="1" applyAlignment="1">
      <alignment horizontal="left"/>
    </xf>
    <xf numFmtId="166" fontId="17" fillId="0" borderId="0" xfId="0" applyNumberFormat="1" applyFont="1" applyAlignment="1">
      <alignment horizontal="center"/>
    </xf>
    <xf numFmtId="166" fontId="30" fillId="0" borderId="0" xfId="5" applyNumberFormat="1" applyFont="1" applyBorder="1" applyAlignment="1">
      <alignment horizontal="center"/>
    </xf>
    <xf numFmtId="3" fontId="31" fillId="0" borderId="17" xfId="5" applyNumberFormat="1" applyFont="1" applyBorder="1" applyAlignment="1">
      <alignment horizontal="center"/>
    </xf>
    <xf numFmtId="0" fontId="32" fillId="0" borderId="0" xfId="0" applyFont="1">
      <alignment vertical="center"/>
    </xf>
    <xf numFmtId="0" fontId="27"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vertical="top" wrapText="1"/>
    </xf>
  </cellXfs>
  <cellStyles count="6">
    <cellStyle name="Hipervínculo" xfId="5" builtinId="8"/>
    <cellStyle name="Millares" xfId="1" builtinId="3"/>
    <cellStyle name="Normal" xfId="0" builtinId="0"/>
    <cellStyle name="Normal 2" xfId="4" xr:uid="{B76C6555-EB00-4819-9998-58B0EBA8D544}"/>
    <cellStyle name="Porcentaje" xfId="2" builtinId="5"/>
    <cellStyle name="Vírgula 2" xfId="3" xr:uid="{00000000-0005-0000-0000-000003000000}"/>
  </cellStyles>
  <dxfs count="0"/>
  <tableStyles count="0" defaultTableStyle="TableStyleMedium2" defaultPivotStyle="PivotStyleLight16"/>
  <colors>
    <mruColors>
      <color rgb="FF0000FF"/>
      <color rgb="FF005837"/>
      <color rgb="FFEAFD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sharedStrings" Target="sharedStrings.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calcChain" Target="calcChain.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s>
</file>

<file path=xl/drawings/_rels/drawing1.xml.rels><?xml version="1.0" encoding="UTF-8" standalone="yes"?>
<Relationships xmlns="http://schemas.openxmlformats.org/package/2006/relationships"><Relationship Id="rId3" Type="http://schemas.openxmlformats.org/officeDocument/2006/relationships/hyperlink" Target="#'Sugar Equivalent'!A1"/><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Objective!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sv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5.png"/><Relationship Id="rId10" Type="http://schemas.openxmlformats.org/officeDocument/2006/relationships/hyperlink" Target="#Cover!A1"/><Relationship Id="rId4" Type="http://schemas.openxmlformats.org/officeDocument/2006/relationships/image" Target="../media/image6.png"/><Relationship Id="rId9" Type="http://schemas.openxmlformats.org/officeDocument/2006/relationships/image" Target="../media/image11.jpg"/><Relationship Id="rId1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14</xdr:col>
      <xdr:colOff>1586</xdr:colOff>
      <xdr:row>34</xdr:row>
      <xdr:rowOff>0</xdr:rowOff>
    </xdr:to>
    <xdr:pic>
      <xdr:nvPicPr>
        <xdr:cNvPr id="2" name="Imagen 1">
          <a:extLst>
            <a:ext uri="{FF2B5EF4-FFF2-40B4-BE49-F238E27FC236}">
              <a16:creationId xmlns:a16="http://schemas.microsoft.com/office/drawing/2014/main" id="{7A9DEBDC-049C-43BA-8642-9F2759587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11175"/>
          <a:ext cx="11202986" cy="5749925"/>
        </a:xfrm>
        <a:prstGeom prst="rect">
          <a:avLst/>
        </a:prstGeom>
      </xdr:spPr>
    </xdr:pic>
    <xdr:clientData/>
  </xdr:twoCellAnchor>
  <xdr:twoCellAnchor>
    <xdr:from>
      <xdr:col>0</xdr:col>
      <xdr:colOff>10583</xdr:colOff>
      <xdr:row>0</xdr:row>
      <xdr:rowOff>1</xdr:rowOff>
    </xdr:from>
    <xdr:to>
      <xdr:col>14</xdr:col>
      <xdr:colOff>15875</xdr:colOff>
      <xdr:row>2</xdr:row>
      <xdr:rowOff>158751</xdr:rowOff>
    </xdr:to>
    <xdr:sp macro="" textlink="">
      <xdr:nvSpPr>
        <xdr:cNvPr id="3" name="Rectángulo 2">
          <a:extLst>
            <a:ext uri="{FF2B5EF4-FFF2-40B4-BE49-F238E27FC236}">
              <a16:creationId xmlns:a16="http://schemas.microsoft.com/office/drawing/2014/main" id="{F028D076-ECBE-426A-BE89-F789CE248E07}"/>
            </a:ext>
          </a:extLst>
        </xdr:cNvPr>
        <xdr:cNvSpPr/>
      </xdr:nvSpPr>
      <xdr:spPr>
        <a:xfrm>
          <a:off x="10583" y="1"/>
          <a:ext cx="11206692" cy="527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83003</xdr:colOff>
      <xdr:row>0</xdr:row>
      <xdr:rowOff>31751</xdr:rowOff>
    </xdr:from>
    <xdr:to>
      <xdr:col>3</xdr:col>
      <xdr:colOff>252337</xdr:colOff>
      <xdr:row>2</xdr:row>
      <xdr:rowOff>133975</xdr:rowOff>
    </xdr:to>
    <xdr:pic>
      <xdr:nvPicPr>
        <xdr:cNvPr id="4" name="Imagen 3">
          <a:extLst>
            <a:ext uri="{FF2B5EF4-FFF2-40B4-BE49-F238E27FC236}">
              <a16:creationId xmlns:a16="http://schemas.microsoft.com/office/drawing/2014/main" id="{04B18E4E-968B-4CCD-865B-8CC125187E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83003" y="31751"/>
          <a:ext cx="2569634" cy="470524"/>
        </a:xfrm>
        <a:prstGeom prst="rect">
          <a:avLst/>
        </a:prstGeom>
      </xdr:spPr>
    </xdr:pic>
    <xdr:clientData/>
  </xdr:twoCellAnchor>
  <xdr:twoCellAnchor>
    <xdr:from>
      <xdr:col>0</xdr:col>
      <xdr:colOff>298858</xdr:colOff>
      <xdr:row>12</xdr:row>
      <xdr:rowOff>93861</xdr:rowOff>
    </xdr:from>
    <xdr:to>
      <xdr:col>5</xdr:col>
      <xdr:colOff>349250</xdr:colOff>
      <xdr:row>15</xdr:row>
      <xdr:rowOff>24663</xdr:rowOff>
    </xdr:to>
    <xdr:sp macro="" textlink="">
      <xdr:nvSpPr>
        <xdr:cNvPr id="5" name="CuadroTexto 4">
          <a:hlinkClick xmlns:r="http://schemas.openxmlformats.org/officeDocument/2006/relationships" r:id="rId3"/>
          <a:extLst>
            <a:ext uri="{FF2B5EF4-FFF2-40B4-BE49-F238E27FC236}">
              <a16:creationId xmlns:a16="http://schemas.microsoft.com/office/drawing/2014/main" id="{C2253BB4-3A16-4768-ABC8-8C084FB3A765}"/>
            </a:ext>
          </a:extLst>
        </xdr:cNvPr>
        <xdr:cNvSpPr txBox="1"/>
      </xdr:nvSpPr>
      <xdr:spPr>
        <a:xfrm>
          <a:off x="298858" y="2303661"/>
          <a:ext cx="4050892" cy="483252"/>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II. SUGAR EQUIVALENT</a:t>
          </a:r>
        </a:p>
      </xdr:txBody>
    </xdr:sp>
    <xdr:clientData/>
  </xdr:twoCellAnchor>
  <xdr:twoCellAnchor>
    <xdr:from>
      <xdr:col>0</xdr:col>
      <xdr:colOff>298858</xdr:colOff>
      <xdr:row>6</xdr:row>
      <xdr:rowOff>172959</xdr:rowOff>
    </xdr:from>
    <xdr:to>
      <xdr:col>5</xdr:col>
      <xdr:colOff>357187</xdr:colOff>
      <xdr:row>9</xdr:row>
      <xdr:rowOff>103761</xdr:rowOff>
    </xdr:to>
    <xdr:sp macro="" textlink="">
      <xdr:nvSpPr>
        <xdr:cNvPr id="6" name="CuadroTexto 5">
          <a:hlinkClick xmlns:r="http://schemas.openxmlformats.org/officeDocument/2006/relationships" r:id="rId4"/>
          <a:extLst>
            <a:ext uri="{FF2B5EF4-FFF2-40B4-BE49-F238E27FC236}">
              <a16:creationId xmlns:a16="http://schemas.microsoft.com/office/drawing/2014/main" id="{2E2665FF-0035-42BE-ABC9-7347D54EFABA}"/>
            </a:ext>
          </a:extLst>
        </xdr:cNvPr>
        <xdr:cNvSpPr txBox="1"/>
      </xdr:nvSpPr>
      <xdr:spPr>
        <a:xfrm>
          <a:off x="298858" y="1277859"/>
          <a:ext cx="4058829" cy="483252"/>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 OBJECTIVE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680861</xdr:colOff>
      <xdr:row>0</xdr:row>
      <xdr:rowOff>42334</xdr:rowOff>
    </xdr:from>
    <xdr:to>
      <xdr:col>6</xdr:col>
      <xdr:colOff>283945</xdr:colOff>
      <xdr:row>0</xdr:row>
      <xdr:rowOff>444396</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67B9865F-0DB2-4D6F-9863-B01819BAF278}"/>
            </a:ext>
          </a:extLst>
        </xdr:cNvPr>
        <xdr:cNvSpPr txBox="1"/>
      </xdr:nvSpPr>
      <xdr:spPr>
        <a:xfrm>
          <a:off x="3157361" y="42334"/>
          <a:ext cx="1127084" cy="402062"/>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77448</xdr:colOff>
      <xdr:row>37</xdr:row>
      <xdr:rowOff>39121</xdr:rowOff>
    </xdr:from>
    <xdr:to>
      <xdr:col>5</xdr:col>
      <xdr:colOff>70137</xdr:colOff>
      <xdr:row>39</xdr:row>
      <xdr:rowOff>568</xdr:rowOff>
    </xdr:to>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462" r="19290" b="14743"/>
        <a:stretch/>
      </xdr:blipFill>
      <xdr:spPr>
        <a:xfrm>
          <a:off x="232229" y="6599465"/>
          <a:ext cx="645431" cy="886165"/>
        </a:xfrm>
        <a:prstGeom prst="rect">
          <a:avLst/>
        </a:prstGeom>
      </xdr:spPr>
    </xdr:pic>
    <xdr:clientData/>
  </xdr:twoCellAnchor>
  <xdr:twoCellAnchor editAs="oneCell">
    <xdr:from>
      <xdr:col>2</xdr:col>
      <xdr:colOff>110283</xdr:colOff>
      <xdr:row>34</xdr:row>
      <xdr:rowOff>362876</xdr:rowOff>
    </xdr:from>
    <xdr:to>
      <xdr:col>9</xdr:col>
      <xdr:colOff>414468</xdr:colOff>
      <xdr:row>36</xdr:row>
      <xdr:rowOff>553193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975" b="12696"/>
        <a:stretch/>
      </xdr:blipFill>
      <xdr:spPr>
        <a:xfrm flipH="1">
          <a:off x="419846" y="5399220"/>
          <a:ext cx="1373413" cy="1119004"/>
        </a:xfrm>
        <a:prstGeom prst="rect">
          <a:avLst/>
        </a:prstGeom>
      </xdr:spPr>
    </xdr:pic>
    <xdr:clientData/>
  </xdr:twoCellAnchor>
  <xdr:twoCellAnchor editAs="oneCell">
    <xdr:from>
      <xdr:col>1</xdr:col>
      <xdr:colOff>104197</xdr:colOff>
      <xdr:row>23</xdr:row>
      <xdr:rowOff>263767</xdr:rowOff>
    </xdr:from>
    <xdr:to>
      <xdr:col>9</xdr:col>
      <xdr:colOff>690067</xdr:colOff>
      <xdr:row>26</xdr:row>
      <xdr:rowOff>437520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312" t="11500" r="14019" b="22924"/>
        <a:stretch/>
      </xdr:blipFill>
      <xdr:spPr>
        <a:xfrm>
          <a:off x="253876" y="1638088"/>
          <a:ext cx="1797572" cy="1561681"/>
        </a:xfrm>
        <a:prstGeom prst="rect">
          <a:avLst/>
        </a:prstGeom>
        <a:noFill/>
      </xdr:spPr>
    </xdr:pic>
    <xdr:clientData/>
  </xdr:twoCellAnchor>
  <xdr:twoCellAnchor>
    <xdr:from>
      <xdr:col>0</xdr:col>
      <xdr:colOff>68035</xdr:colOff>
      <xdr:row>28</xdr:row>
      <xdr:rowOff>54427</xdr:rowOff>
    </xdr:from>
    <xdr:to>
      <xdr:col>10</xdr:col>
      <xdr:colOff>1211035</xdr:colOff>
      <xdr:row>32</xdr:row>
      <xdr:rowOff>28577</xdr:rowOff>
    </xdr:to>
    <xdr:grpSp>
      <xdr:nvGrpSpPr>
        <xdr:cNvPr id="33" name="Grupo 32">
          <a:extLst>
            <a:ext uri="{FF2B5EF4-FFF2-40B4-BE49-F238E27FC236}">
              <a16:creationId xmlns:a16="http://schemas.microsoft.com/office/drawing/2014/main" id="{00000000-0008-0000-0000-000021000000}"/>
            </a:ext>
          </a:extLst>
        </xdr:cNvPr>
        <xdr:cNvGrpSpPr/>
      </xdr:nvGrpSpPr>
      <xdr:grpSpPr>
        <a:xfrm>
          <a:off x="68035" y="7175498"/>
          <a:ext cx="3401786" cy="1525365"/>
          <a:chOff x="68035" y="3374569"/>
          <a:chExt cx="2639786" cy="1525364"/>
        </a:xfrm>
      </xdr:grpSpPr>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061" t="1" r="46780" b="36577"/>
          <a:stretch/>
        </xdr:blipFill>
        <xdr:spPr>
          <a:xfrm>
            <a:off x="810147" y="3674975"/>
            <a:ext cx="910077" cy="931566"/>
          </a:xfrm>
          <a:prstGeom prst="rect">
            <a:avLst/>
          </a:prstGeom>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1371" r="21843" b="17504"/>
          <a:stretch/>
        </xdr:blipFill>
        <xdr:spPr>
          <a:xfrm>
            <a:off x="80596" y="3673928"/>
            <a:ext cx="664656" cy="946222"/>
          </a:xfrm>
          <a:prstGeom prst="rect">
            <a:avLst/>
          </a:prstGeom>
        </xdr:spPr>
      </xdr:pic>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089" r="3931" b="22892"/>
          <a:stretch/>
        </xdr:blipFill>
        <xdr:spPr>
          <a:xfrm>
            <a:off x="1630764" y="3588815"/>
            <a:ext cx="1077057" cy="1030288"/>
          </a:xfrm>
          <a:prstGeom prst="rect">
            <a:avLst/>
          </a:prstGeom>
        </xdr:spPr>
      </xdr:pic>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449037" y="3374569"/>
            <a:ext cx="1891392" cy="53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800" b="1" i="1">
                <a:latin typeface="Nunito" panose="00000500000000000000" pitchFamily="2" charset="0"/>
              </a:rPr>
              <a:t>CONVERTION</a:t>
            </a:r>
          </a:p>
        </xdr:txBody>
      </xdr:sp>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68035" y="4603297"/>
            <a:ext cx="1306286" cy="227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a:latin typeface="Nunito" panose="00000500000000000000" pitchFamily="2" charset="0"/>
              </a:rPr>
              <a:t>ETHANOL</a:t>
            </a:r>
          </a:p>
        </xdr:txBody>
      </xdr:sp>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859971" y="4603297"/>
            <a:ext cx="81694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200">
                <a:latin typeface="Nunito" panose="00000500000000000000" pitchFamily="2" charset="0"/>
              </a:rPr>
              <a:t>TRS</a:t>
            </a:r>
          </a:p>
        </xdr:txBody>
      </xdr:sp>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592035" y="4592412"/>
            <a:ext cx="1115786" cy="3075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a:latin typeface="Nunito" panose="00000500000000000000" pitchFamily="2" charset="0"/>
              </a:rPr>
              <a:t>VHP</a:t>
            </a:r>
            <a:r>
              <a:rPr lang="es-AR" sz="1200" baseline="0">
                <a:latin typeface="Nunito" panose="00000500000000000000" pitchFamily="2" charset="0"/>
              </a:rPr>
              <a:t> SUGAR</a:t>
            </a:r>
            <a:endParaRPr lang="es-AR" sz="1200">
              <a:latin typeface="Nunito" panose="00000500000000000000" pitchFamily="2" charset="0"/>
            </a:endParaRPr>
          </a:p>
        </xdr:txBody>
      </xdr:sp>
    </xdr:grpSp>
    <xdr:clientData/>
  </xdr:twoCellAnchor>
  <xdr:twoCellAnchor>
    <xdr:from>
      <xdr:col>4</xdr:col>
      <xdr:colOff>13609</xdr:colOff>
      <xdr:row>31</xdr:row>
      <xdr:rowOff>327932</xdr:rowOff>
    </xdr:from>
    <xdr:to>
      <xdr:col>10</xdr:col>
      <xdr:colOff>565728</xdr:colOff>
      <xdr:row>32</xdr:row>
      <xdr:rowOff>297453</xdr:rowOff>
    </xdr:to>
    <xdr:grpSp>
      <xdr:nvGrpSpPr>
        <xdr:cNvPr id="26" name="Grupo 25">
          <a:extLst>
            <a:ext uri="{FF2B5EF4-FFF2-40B4-BE49-F238E27FC236}">
              <a16:creationId xmlns:a16="http://schemas.microsoft.com/office/drawing/2014/main" id="{00000000-0008-0000-0000-00001A000000}"/>
            </a:ext>
          </a:extLst>
        </xdr:cNvPr>
        <xdr:cNvGrpSpPr/>
      </xdr:nvGrpSpPr>
      <xdr:grpSpPr>
        <a:xfrm>
          <a:off x="703038" y="8655503"/>
          <a:ext cx="2121476" cy="314236"/>
          <a:chOff x="612323" y="4886326"/>
          <a:chExt cx="1450191" cy="309699"/>
        </a:xfrm>
      </xdr:grpSpPr>
      <xdr:sp macro="" textlink="">
        <xdr:nvSpPr>
          <xdr:cNvPr id="22" name="Flecha curvada hacia arriba 21">
            <a:extLst>
              <a:ext uri="{FF2B5EF4-FFF2-40B4-BE49-F238E27FC236}">
                <a16:creationId xmlns:a16="http://schemas.microsoft.com/office/drawing/2014/main" id="{00000000-0008-0000-0000-000016000000}"/>
              </a:ext>
            </a:extLst>
          </xdr:cNvPr>
          <xdr:cNvSpPr/>
        </xdr:nvSpPr>
        <xdr:spPr>
          <a:xfrm>
            <a:off x="612323" y="4886326"/>
            <a:ext cx="576614" cy="309699"/>
          </a:xfrm>
          <a:prstGeom prst="curvedUpArrow">
            <a:avLst>
              <a:gd name="adj1" fmla="val 25000"/>
              <a:gd name="adj2" fmla="val 72306"/>
              <a:gd name="adj3" fmla="val 55525"/>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solidFill>
                <a:schemeClr val="tx1"/>
              </a:solidFill>
            </a:endParaRPr>
          </a:p>
        </xdr:txBody>
      </xdr:sp>
      <xdr:sp macro="" textlink="">
        <xdr:nvSpPr>
          <xdr:cNvPr id="23" name="Flecha curvada hacia arriba 22">
            <a:extLst>
              <a:ext uri="{FF2B5EF4-FFF2-40B4-BE49-F238E27FC236}">
                <a16:creationId xmlns:a16="http://schemas.microsoft.com/office/drawing/2014/main" id="{00000000-0008-0000-0000-000017000000}"/>
              </a:ext>
            </a:extLst>
          </xdr:cNvPr>
          <xdr:cNvSpPr/>
        </xdr:nvSpPr>
        <xdr:spPr>
          <a:xfrm>
            <a:off x="1485900" y="4886326"/>
            <a:ext cx="576614" cy="309699"/>
          </a:xfrm>
          <a:prstGeom prst="curvedUpArrow">
            <a:avLst>
              <a:gd name="adj1" fmla="val 25000"/>
              <a:gd name="adj2" fmla="val 72306"/>
              <a:gd name="adj3" fmla="val 55525"/>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solidFill>
                <a:schemeClr val="tx1"/>
              </a:solidFill>
            </a:endParaRPr>
          </a:p>
        </xdr:txBody>
      </xdr:sp>
    </xdr:grpSp>
    <xdr:clientData/>
  </xdr:twoCellAnchor>
  <xdr:twoCellAnchor>
    <xdr:from>
      <xdr:col>5</xdr:col>
      <xdr:colOff>95247</xdr:colOff>
      <xdr:row>23</xdr:row>
      <xdr:rowOff>81643</xdr:rowOff>
    </xdr:from>
    <xdr:to>
      <xdr:col>10</xdr:col>
      <xdr:colOff>476249</xdr:colOff>
      <xdr:row>23</xdr:row>
      <xdr:rowOff>421823</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843640" y="1455964"/>
          <a:ext cx="1129395" cy="340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2000" b="1" i="1">
              <a:latin typeface="Nunito" panose="00000500000000000000" pitchFamily="2" charset="0"/>
            </a:rPr>
            <a:t>MILL</a:t>
          </a:r>
          <a:endParaRPr lang="es-AR" sz="1800" b="1" i="1">
            <a:latin typeface="Nunito" panose="00000500000000000000" pitchFamily="2" charset="0"/>
          </a:endParaRPr>
        </a:p>
      </xdr:txBody>
    </xdr:sp>
    <xdr:clientData/>
  </xdr:twoCellAnchor>
  <xdr:twoCellAnchor editAs="oneCell">
    <xdr:from>
      <xdr:col>10</xdr:col>
      <xdr:colOff>64634</xdr:colOff>
      <xdr:row>33</xdr:row>
      <xdr:rowOff>319767</xdr:rowOff>
    </xdr:from>
    <xdr:to>
      <xdr:col>11</xdr:col>
      <xdr:colOff>1796</xdr:colOff>
      <xdr:row>36</xdr:row>
      <xdr:rowOff>583929</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5232" t="3677" r="13165" b="16491"/>
        <a:stretch/>
      </xdr:blipFill>
      <xdr:spPr>
        <a:xfrm>
          <a:off x="1612447" y="4891767"/>
          <a:ext cx="1151599" cy="1657193"/>
        </a:xfrm>
        <a:prstGeom prst="rect">
          <a:avLst/>
        </a:prstGeom>
      </xdr:spPr>
    </xdr:pic>
    <xdr:clientData/>
  </xdr:twoCellAnchor>
  <xdr:twoCellAnchor editAs="oneCell">
    <xdr:from>
      <xdr:col>0</xdr:col>
      <xdr:colOff>10353</xdr:colOff>
      <xdr:row>33</xdr:row>
      <xdr:rowOff>419568</xdr:rowOff>
    </xdr:from>
    <xdr:to>
      <xdr:col>7</xdr:col>
      <xdr:colOff>23808</xdr:colOff>
      <xdr:row>34</xdr:row>
      <xdr:rowOff>392813</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226" t="26942" r="7948" b="40809"/>
        <a:stretch/>
      </xdr:blipFill>
      <xdr:spPr>
        <a:xfrm>
          <a:off x="10353" y="4991568"/>
          <a:ext cx="1130542" cy="437589"/>
        </a:xfrm>
        <a:prstGeom prst="rect">
          <a:avLst/>
        </a:prstGeom>
      </xdr:spPr>
    </xdr:pic>
    <xdr:clientData/>
  </xdr:twoCellAnchor>
  <xdr:twoCellAnchor editAs="oneCell">
    <xdr:from>
      <xdr:col>2</xdr:col>
      <xdr:colOff>89134</xdr:colOff>
      <xdr:row>43</xdr:row>
      <xdr:rowOff>200906</xdr:rowOff>
    </xdr:from>
    <xdr:to>
      <xdr:col>10</xdr:col>
      <xdr:colOff>176959</xdr:colOff>
      <xdr:row>45</xdr:row>
      <xdr:rowOff>155283</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1122" t="27778" r="20562" b="23993"/>
        <a:stretch/>
      </xdr:blipFill>
      <xdr:spPr>
        <a:xfrm>
          <a:off x="414105" y="12123965"/>
          <a:ext cx="1927925" cy="783612"/>
        </a:xfrm>
        <a:prstGeom prst="rect">
          <a:avLst/>
        </a:prstGeom>
      </xdr:spPr>
    </xdr:pic>
    <xdr:clientData/>
  </xdr:twoCellAnchor>
  <xdr:twoCellAnchor>
    <xdr:from>
      <xdr:col>10</xdr:col>
      <xdr:colOff>32316</xdr:colOff>
      <xdr:row>33</xdr:row>
      <xdr:rowOff>66329</xdr:rowOff>
    </xdr:from>
    <xdr:to>
      <xdr:col>10</xdr:col>
      <xdr:colOff>964405</xdr:colOff>
      <xdr:row>33</xdr:row>
      <xdr:rowOff>357187</xdr:rowOff>
    </xdr:to>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1580129" y="4638329"/>
          <a:ext cx="932089" cy="290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a:latin typeface="Nunito" panose="00000500000000000000" pitchFamily="2" charset="0"/>
            </a:rPr>
            <a:t>FOBING</a:t>
          </a:r>
        </a:p>
      </xdr:txBody>
    </xdr:sp>
    <xdr:clientData/>
  </xdr:twoCellAnchor>
  <xdr:twoCellAnchor>
    <xdr:from>
      <xdr:col>0</xdr:col>
      <xdr:colOff>29935</xdr:colOff>
      <xdr:row>33</xdr:row>
      <xdr:rowOff>66329</xdr:rowOff>
    </xdr:from>
    <xdr:to>
      <xdr:col>8</xdr:col>
      <xdr:colOff>123221</xdr:colOff>
      <xdr:row>33</xdr:row>
      <xdr:rowOff>293060</xdr:rowOff>
    </xdr:to>
    <xdr:sp macro="" textlink="">
      <xdr:nvSpPr>
        <xdr:cNvPr id="48" name="CuadroTexto 47">
          <a:extLst>
            <a:ext uri="{FF2B5EF4-FFF2-40B4-BE49-F238E27FC236}">
              <a16:creationId xmlns:a16="http://schemas.microsoft.com/office/drawing/2014/main" id="{00000000-0008-0000-0000-000030000000}"/>
            </a:ext>
          </a:extLst>
        </xdr:cNvPr>
        <xdr:cNvSpPr txBox="1"/>
      </xdr:nvSpPr>
      <xdr:spPr>
        <a:xfrm>
          <a:off x="29935" y="4638329"/>
          <a:ext cx="1331536" cy="2267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a:latin typeface="Nunito" panose="00000500000000000000" pitchFamily="2" charset="0"/>
            </a:rPr>
            <a:t>FREIGHT</a:t>
          </a:r>
        </a:p>
      </xdr:txBody>
    </xdr:sp>
    <xdr:clientData/>
  </xdr:twoCellAnchor>
  <xdr:twoCellAnchor>
    <xdr:from>
      <xdr:col>8</xdr:col>
      <xdr:colOff>19612</xdr:colOff>
      <xdr:row>37</xdr:row>
      <xdr:rowOff>155225</xdr:rowOff>
    </xdr:from>
    <xdr:to>
      <xdr:col>10</xdr:col>
      <xdr:colOff>1077304</xdr:colOff>
      <xdr:row>37</xdr:row>
      <xdr:rowOff>377987</xdr:rowOff>
    </xdr:to>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392800" y="11124850"/>
          <a:ext cx="1978442" cy="222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a:latin typeface="Nunito" panose="00000500000000000000" pitchFamily="2" charset="0"/>
            </a:rPr>
            <a:t>POL</a:t>
          </a:r>
          <a:r>
            <a:rPr lang="es-AR" sz="1200" baseline="0">
              <a:latin typeface="Nunito" panose="00000500000000000000" pitchFamily="2" charset="0"/>
            </a:rPr>
            <a:t> PREMIUM</a:t>
          </a:r>
          <a:endParaRPr lang="es-AR" sz="1200">
            <a:latin typeface="Nunito" panose="00000500000000000000" pitchFamily="2" charset="0"/>
          </a:endParaRPr>
        </a:p>
      </xdr:txBody>
    </xdr:sp>
    <xdr:clientData/>
  </xdr:twoCellAnchor>
  <xdr:twoCellAnchor>
    <xdr:from>
      <xdr:col>11</xdr:col>
      <xdr:colOff>1555750</xdr:colOff>
      <xdr:row>0</xdr:row>
      <xdr:rowOff>23812</xdr:rowOff>
    </xdr:from>
    <xdr:to>
      <xdr:col>12</xdr:col>
      <xdr:colOff>507959</xdr:colOff>
      <xdr:row>0</xdr:row>
      <xdr:rowOff>425874</xdr:rowOff>
    </xdr:to>
    <xdr:sp macro="" textlink="">
      <xdr:nvSpPr>
        <xdr:cNvPr id="27" name="CuadroTexto 26">
          <a:hlinkClick xmlns:r="http://schemas.openxmlformats.org/officeDocument/2006/relationships" r:id="rId10"/>
          <a:extLst>
            <a:ext uri="{FF2B5EF4-FFF2-40B4-BE49-F238E27FC236}">
              <a16:creationId xmlns:a16="http://schemas.microsoft.com/office/drawing/2014/main" id="{95A68A37-CCAC-43FF-AD06-BAB7B6EE5FB4}"/>
            </a:ext>
          </a:extLst>
        </xdr:cNvPr>
        <xdr:cNvSpPr txBox="1"/>
      </xdr:nvSpPr>
      <xdr:spPr>
        <a:xfrm>
          <a:off x="4810125" y="23812"/>
          <a:ext cx="1127084" cy="402062"/>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twoCellAnchor editAs="oneCell">
    <xdr:from>
      <xdr:col>10</xdr:col>
      <xdr:colOff>209021</xdr:colOff>
      <xdr:row>38</xdr:row>
      <xdr:rowOff>386293</xdr:rowOff>
    </xdr:from>
    <xdr:to>
      <xdr:col>10</xdr:col>
      <xdr:colOff>1232959</xdr:colOff>
      <xdr:row>41</xdr:row>
      <xdr:rowOff>29106</xdr:rowOff>
    </xdr:to>
    <xdr:pic>
      <xdr:nvPicPr>
        <xdr:cNvPr id="7" name="Gráfico 6" descr="Impuestos contorno">
          <a:extLst>
            <a:ext uri="{FF2B5EF4-FFF2-40B4-BE49-F238E27FC236}">
              <a16:creationId xmlns:a16="http://schemas.microsoft.com/office/drawing/2014/main" id="{F21A8CDE-15E5-42FB-B3B4-A2454C200D3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516188" y="11890376"/>
          <a:ext cx="1023938" cy="1039813"/>
        </a:xfrm>
        <a:prstGeom prst="rect">
          <a:avLst/>
        </a:prstGeom>
      </xdr:spPr>
    </xdr:pic>
    <xdr:clientData/>
  </xdr:twoCellAnchor>
  <xdr:twoCellAnchor editAs="oneCell">
    <xdr:from>
      <xdr:col>10</xdr:col>
      <xdr:colOff>495301</xdr:colOff>
      <xdr:row>41</xdr:row>
      <xdr:rowOff>74558</xdr:rowOff>
    </xdr:from>
    <xdr:to>
      <xdr:col>10</xdr:col>
      <xdr:colOff>990600</xdr:colOff>
      <xdr:row>42</xdr:row>
      <xdr:rowOff>387218</xdr:rowOff>
    </xdr:to>
    <xdr:pic>
      <xdr:nvPicPr>
        <xdr:cNvPr id="10" name="Imagen 9">
          <a:extLst>
            <a:ext uri="{FF2B5EF4-FFF2-40B4-BE49-F238E27FC236}">
              <a16:creationId xmlns:a16="http://schemas.microsoft.com/office/drawing/2014/main" id="{C97443B4-D4F4-4B76-BC3E-D43885A471B4}"/>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rightnessContrast bright="20000" contrast="-40000"/>
                  </a14:imgEffect>
                </a14:imgLayer>
              </a14:imgProps>
            </a:ext>
          </a:extLst>
        </a:blip>
        <a:stretch>
          <a:fillRect/>
        </a:stretch>
      </xdr:blipFill>
      <xdr:spPr>
        <a:xfrm>
          <a:off x="2777068" y="12969291"/>
          <a:ext cx="495299" cy="778327"/>
        </a:xfrm>
        <a:prstGeom prst="rect">
          <a:avLst/>
        </a:prstGeom>
      </xdr:spPr>
    </xdr:pic>
    <xdr:clientData/>
  </xdr:twoCellAnchor>
  <xdr:twoCellAnchor editAs="oneCell">
    <xdr:from>
      <xdr:col>3</xdr:col>
      <xdr:colOff>1</xdr:colOff>
      <xdr:row>39</xdr:row>
      <xdr:rowOff>257455</xdr:rowOff>
    </xdr:from>
    <xdr:to>
      <xdr:col>10</xdr:col>
      <xdr:colOff>42334</xdr:colOff>
      <xdr:row>42</xdr:row>
      <xdr:rowOff>80626</xdr:rowOff>
    </xdr:to>
    <xdr:pic>
      <xdr:nvPicPr>
        <xdr:cNvPr id="11" name="Imagen 10">
          <a:extLst>
            <a:ext uri="{FF2B5EF4-FFF2-40B4-BE49-F238E27FC236}">
              <a16:creationId xmlns:a16="http://schemas.microsoft.com/office/drawing/2014/main" id="{FB9F63D8-8033-4A08-A27C-95EDAD957DAF}"/>
            </a:ext>
          </a:extLst>
        </xdr:cNvPr>
        <xdr:cNvPicPr>
          <a:picLocks noChangeAspect="1"/>
        </xdr:cNvPicPr>
      </xdr:nvPicPr>
      <xdr:blipFill>
        <a:blip xmlns:r="http://schemas.openxmlformats.org/officeDocument/2006/relationships" r:embed="rId15"/>
        <a:stretch>
          <a:fillRect/>
        </a:stretch>
      </xdr:blipFill>
      <xdr:spPr>
        <a:xfrm>
          <a:off x="539751" y="12227205"/>
          <a:ext cx="1809750" cy="1220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fs\Company\Dept\TrueNorth\commodities\oilseeds%20&amp;%20edible%20oils\Soybeans\soybean%20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Company\Dept\TrueNorth\commodities\softs\Cocoa\qc1_openinterest&amp;volu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fs\Company\DOCUME~1\MIMBRO~1.ADE\CONFIG~1\Temp\Wheat\wheat_pric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fs\Company\DOCUME~1\MIMBRO~1.ADE\CONFIG~1\Temp\corn\corn%20pr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cofs\Company\Documents%20and%20Settings\raguilar\Escritorio\production%20costs%20and%20relative%20economic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ecofs\Company\Orcamento\Orc%202008\Bases\30_31%20L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ecofs\Company\Orcamento\Orc%202009%20IFRS\Bahia\0.2%20Apresenta&#231;&#227;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fs\Company\P&amp;C\2009\04%2009\Control%20Panel\Angelica\Suporte\Adecoagro%20Business%20Plan%20v8.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ecofs\Company\Orcamento\Orc%202008\Bases\WESTERN%20BAHI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 val="formula"/>
      <sheetName val="Bean_Price_Seasonal"/>
      <sheetName val="Near_Month_Pricing"/>
      <sheetName val="Nov_Beans"/>
      <sheetName val="loan_rate"/>
      <sheetName val="farm_price_for_corn"/>
      <sheetName val="Farm_Prices"/>
      <sheetName val="Price_Trends"/>
      <sheetName val="Basis_Trends"/>
      <sheetName val="Bloomberg_Downloads"/>
      <sheetName val="bean_future"/>
      <sheetName val="USDA_Pricing_Model_Graph"/>
      <sheetName val="Actual_Farm_Price_Graph_(3)"/>
      <sheetName val="Actual_Farm_Price_Graph_(2)"/>
      <sheetName val="Actual_Farm_Price_Graph_(1)"/>
      <sheetName val="USDA_Pricing_Model"/>
      <sheetName val="Taxa_de_desconto"/>
      <sheetName val="corn_future"/>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 val="ATUALIZA"/>
      <sheetName val="bean_future"/>
      <sheetName val="corn_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 val="Dec_Future"/>
      <sheetName val="wheat_future"/>
      <sheetName val="USDA_Pricing_Model"/>
      <sheetName val="Durum_Wheat_Graph"/>
      <sheetName val="Durum_Wheat"/>
      <sheetName val="domestic_and_foreign"/>
      <sheetName val="global_prices"/>
      <sheetName val="price_summary"/>
      <sheetName val="regional_prices"/>
      <sheetName val="by_region"/>
      <sheetName val="bean_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ow r="3">
          <cell r="A3">
            <v>29222</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 val="formula"/>
      <sheetName val="wheat future"/>
      <sheetName val="corn_future"/>
      <sheetName val="u_s__real_corn_prices"/>
      <sheetName val="Near_Month_Future"/>
      <sheetName val="Pricing_Graph"/>
      <sheetName val="USDA_Pricing_Model_-_years"/>
      <sheetName val="USDA_Pricing_Model_Graph"/>
      <sheetName val="Actual_Farm_Price_Graph_(3)"/>
      <sheetName val="Actual_Farm_Price_Graph_(2)"/>
      <sheetName val="Actual_Farm_Price_Graph_(1)"/>
      <sheetName val="USDA_Pricing_Model"/>
      <sheetName val="Crop_Year_Prices"/>
      <sheetName val="Farm_Prices"/>
      <sheetName val="farm_price_for_corn"/>
      <sheetName val="Price_Trends"/>
      <sheetName val="Basis_Trends"/>
      <sheetName val="Bloomberg_Downloads"/>
      <sheetName val="Dec_future_Monthly"/>
      <sheetName val="Dec_future_Annual"/>
      <sheetName val="USDA_Pricing_Model_(2)"/>
      <sheetName val="USDA_Pricing_Model_Graph_(2)"/>
      <sheetName val="Real$_v_yield"/>
      <sheetName val="EERR_12-03"/>
      <sheetName val="wheat_future"/>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v>29222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 val="Apoio"/>
      <sheetName val="relative_consumer_cost_pricing"/>
      <sheetName val="relative_econ-year_avg_pricing"/>
      <sheetName val="US_Corn_Margin_75-04"/>
      <sheetName val="US_Bean_Margin_75-04"/>
      <sheetName val="US_Wheat_Margin_75-04"/>
      <sheetName val="US_Cotton_Margin_75-04"/>
      <sheetName val="Production_Stats"/>
      <sheetName val="US_corn_96-02"/>
      <sheetName val="US_Bean_97-02"/>
      <sheetName val="US_Wheat_98-02"/>
      <sheetName val="US_Cotton_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 val="Cover_-_do_not_import6"/>
      <sheetName val="TF_subsect_cover-do_not_import6"/>
      <sheetName val="Q_of_E_cover_-_do_not_import6"/>
      <sheetName val="Earnings_summary6"/>
      <sheetName val="Analysis_of_interim_results6"/>
      <sheetName val="Adjusted_EBITDA6"/>
      <sheetName val="EBITDA_Bridge6"/>
      <sheetName val="Pro_forma_EBITDA6"/>
      <sheetName val="Quarterly_P&amp;L6"/>
      <sheetName val="Monthly_P&amp;L6"/>
      <sheetName val="Monthly_P&amp;L_comparisons6"/>
      <sheetName val="Revenue_by_product_&amp;_customer6"/>
      <sheetName val="Annual_growth_by_segment6"/>
      <sheetName val="Growth_drivers6"/>
      <sheetName val="Gross_to_net_revenue6"/>
      <sheetName val="Analysis_of_cost_of_revenue6"/>
      <sheetName val="Operating_expense_summary6"/>
      <sheetName val="Analysis_of_G&amp;A6"/>
      <sheetName val="Analysis_of_selling6"/>
      <sheetName val="Fixed_v_variable_opex6"/>
      <sheetName val="Average_salary_analysis6"/>
      <sheetName val="Analysis_of_other_inc_(exp)6"/>
      <sheetName val="Employee_benefits6"/>
      <sheetName val="Standalone_costs6"/>
      <sheetName val="FX_exposure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6"/>
      <sheetName val="Pro_forma_BS6"/>
      <sheetName val="Accounts_receivable_aging6"/>
      <sheetName val="Rollforward_of_ADA6"/>
      <sheetName val="Inventory_breakdown6"/>
      <sheetName val="Inventory_reserve6"/>
      <sheetName val="Prepaid_&amp;_other_current_assets6"/>
      <sheetName val="Fixed_assets6"/>
      <sheetName val="Intangible_assets6"/>
      <sheetName val="Other_assets6"/>
      <sheetName val="Accounts_payable6"/>
      <sheetName val="Accounts_payable_aging6"/>
      <sheetName val="Accrued_expenses6"/>
      <sheetName val="Other_current_liabilities6"/>
      <sheetName val="Post_employment_liabiliites6"/>
      <sheetName val="Other_non-current_liabilities6"/>
      <sheetName val="Adjustments_to_enterprise_valu6"/>
      <sheetName val="Equity_rollforward6"/>
      <sheetName val="Unfunded_obligations6"/>
      <sheetName val="Cash_waterfall_analysis6"/>
      <sheetName val="WC_cover_-_do_not_import6"/>
      <sheetName val="Year_on_year_comp__of_wc_6"/>
      <sheetName val="WC_-_monthly_-continuous6"/>
      <sheetName val="Adjusted_working_capital6"/>
      <sheetName val="Detail_WC_cover_-_do_not_impor6"/>
      <sheetName val="WC_(high-low)_(+data_pages)6"/>
      <sheetName val="WC_(+_data_pages)6"/>
      <sheetName val="WC_analytics_(+data_pages)6"/>
      <sheetName val="WC_analytics_graph(+data_pages6"/>
      <sheetName val="WC_sales_seas_(+further_pages)6"/>
      <sheetName val="WC_sales_seas_2(+data_pages)6"/>
      <sheetName val="FY04_WC_detail_(data_page)6"/>
      <sheetName val="FY05_WC_detail_(data_page)6"/>
      <sheetName val="FY06_WC_detail_(data_page)6"/>
      <sheetName val="Price_vol_cover_-_do_not_impor6"/>
      <sheetName val="Price-vol_summary_(+data_pages6"/>
      <sheetName val="Price-vol_(data_page_1)6"/>
      <sheetName val="Price-vol_(data_page_2)6"/>
      <sheetName val="Price-vol_(data_page_3)6"/>
      <sheetName val="Forecast_cover-do_not_import6"/>
      <sheetName val="Hist_accuracy_of_budget6"/>
      <sheetName val="Rest_of_year_analysis6"/>
      <sheetName val="Chart_pages_cover-do_not_impor6"/>
      <sheetName val="Line_chart6"/>
      <sheetName val="Stacked_column_chart6"/>
      <sheetName val="Bar_chart6"/>
      <sheetName val="Clustered_column6"/>
      <sheetName val="Column-line_on_2_axis_chart6"/>
      <sheetName val="Bubble_chart6"/>
      <sheetName val="Blocked_area_chart6"/>
      <sheetName val="Tablero_Contro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R4" t="str">
            <v>EBITDA Bridge</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ow r="7">
          <cell r="D7" t="str">
            <v>FY05A</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ow r="4">
          <cell r="R4" t="str">
            <v>EBITDA Bridge</v>
          </cell>
        </row>
      </sheetData>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
          <cell r="D7" t="str">
            <v>FY05A</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4">
          <cell r="R4" t="str">
            <v>EBITDA Bridge</v>
          </cell>
        </row>
      </sheetData>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7">
          <cell r="D7" t="str">
            <v>FY05A</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row r="4">
          <cell r="R4" t="str">
            <v>EBITDA Bridge</v>
          </cell>
        </row>
      </sheetData>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ow r="7">
          <cell r="D7" t="str">
            <v>FY05A</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ponsaveis"/>
      <sheetName val="Budget Assumptions"/>
      <sheetName val="Physicals"/>
      <sheetName val="Income Statement Summary"/>
      <sheetName val="Income Statement by BU"/>
      <sheetName val="Delta Gross Margin"/>
      <sheetName val="Gross Margin Sales (x E rate)"/>
      <sheetName val="Gross Margin Season (x E rate)"/>
      <sheetName val="Balance Sheet (x E rate)"/>
      <sheetName val="Cash Flows (x E rate)"/>
      <sheetName val="Cane (x E rate)"/>
      <sheetName val="Capex (x E rate)"/>
      <sheetName val="Prices Assumption "/>
      <sheetName val="Agricola"/>
      <sheetName val="Industry"/>
      <sheetName val="Cogeneration Chart"/>
      <sheetName val="Income Statement by BU (BRL)"/>
      <sheetName val="Balance Sheet (BRL)"/>
      <sheetName val="Cash Flows (BRL)"/>
      <sheetName val="Capex"/>
      <sheetName val="Sources and Uses"/>
      <sheetName val="Gross Margin Sales"/>
      <sheetName val="Gross Margin Season"/>
      <sheetName val="Cane (08-09)"/>
      <sheetName val="Cane (09-10)"/>
      <sheetName val="Overhead"/>
      <sheetName val="Commercialization"/>
      <sheetName val="Controle"/>
      <sheetName val="Gross Margin Cane"/>
      <sheetName val="Model"/>
    </sheetNames>
    <definedNames>
      <definedName name="choice_wrapper" refersTo="#¡REF!" sheetId="1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 val="Mapa Movimentação"/>
      <sheetName val="Ganho de Capital"/>
      <sheetName val="Versao 1b ___R_2_13_"/>
      <sheetName val="#REF"/>
      <sheetName val="A4"/>
      <sheetName val="Base Procv Liq"/>
      <sheetName val="Base Procv Bruta"/>
      <sheetName val="MONTHLY REPORT"/>
    </sheetNames>
    <sheetDataSet>
      <sheetData sheetId="0">
        <row r="6">
          <cell r="A6">
            <v>1</v>
          </cell>
        </row>
      </sheetData>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 val="DFC - MemoriaCalculo - Mar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 val="SCENARIO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 val="Cover_-_do_not_import6"/>
      <sheetName val="Q_of_E_cover_-_do_not_import6"/>
      <sheetName val="Earnings_summary6"/>
      <sheetName val="Adjusted_EBITDA6"/>
      <sheetName val="EBITDA_Bridge6"/>
      <sheetName val="Pro_forma_EBITDA6"/>
      <sheetName val="Quarterly_P&amp;L6"/>
      <sheetName val="Monthly_P&amp;L_-_continuous6"/>
      <sheetName val="Monthly_P&amp;L_-_seasonality6"/>
      <sheetName val="Revenue_by_product_&amp;_customer6"/>
      <sheetName val="Annual_growth_by_segment6"/>
      <sheetName val="Growth_drivers6"/>
      <sheetName val="Gross_to_net_sales6"/>
      <sheetName val="Analysis_of_CoS6"/>
      <sheetName val="Operating_expenses6"/>
      <sheetName val="Employee_benefits6"/>
      <sheetName val="EBITDA_%_improv__vs_prior_year6"/>
      <sheetName val="Current_trading6"/>
      <sheetName val="Full_year_outturn6"/>
      <sheetName val="Standalone_costs6"/>
      <sheetName val="FX_exposure6"/>
      <sheetName val="Sensitivity_analysis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_-_IAS6"/>
      <sheetName val="Lead_BS_-_NA6"/>
      <sheetName val="Pro_forma_BS6"/>
      <sheetName val="Inventory_breakdown6"/>
      <sheetName val="Inventory_reserve6"/>
      <sheetName val="Accounts_receivable_ageing6"/>
      <sheetName val="Rollforward_of_AR6"/>
      <sheetName val="Accounts_payable6"/>
      <sheetName val="Accounts_payable_ageing6"/>
      <sheetName val="Fixed_assets6"/>
      <sheetName val="Prepaid_&amp;_other_current_assets6"/>
      <sheetName val="Intangible_assets6"/>
      <sheetName val="Other_assets6"/>
      <sheetName val="Accrued_expenses6"/>
      <sheetName val="Other_current_liabilities6"/>
      <sheetName val="Equity_rollforward6"/>
      <sheetName val="Unfunded_obligations6"/>
      <sheetName val="Cash_waterfall_analysis6"/>
      <sheetName val="Adjustments_to_enterprise_valu6"/>
      <sheetName val="WC_cover_-_do_not_import6"/>
      <sheetName val="WC_-_monthly_-_year_on_year6"/>
      <sheetName val="WC_-_monthly_-continuous6"/>
      <sheetName val="Adjusted_working_capital6"/>
      <sheetName val="Net_WC_(+_data_pages)6"/>
      <sheetName val="WC_(high-low)_(+data_pages)6"/>
      <sheetName val="WC_analytics_(+data_pages)6"/>
      <sheetName val="WC_indicators_(+data_pages)6"/>
      <sheetName val="WC_sales_seas_(+further_pages)6"/>
      <sheetName val="WC_sales_seas_2(+data_pages)6"/>
      <sheetName val="FY04_WC_detail_(data_page)6"/>
      <sheetName val="FY05_WC_detail_(data_page)6"/>
      <sheetName val="FY06_WC_detail_(data_page)6"/>
      <sheetName val="TF_subsect_cover-do_not_import6"/>
      <sheetName val="Mngt_to_stat_rec6"/>
      <sheetName val="Hist_accuracy_of_budget6"/>
      <sheetName val="Price_vol_cover_-_do_not_impor6"/>
      <sheetName val="Price_volume_profit_variance6"/>
      <sheetName val="Price_volume_sales_variance6"/>
      <sheetName val="Price-vol_summary_(+data_pages6"/>
      <sheetName val="Price-vol_(data_page_1)6"/>
      <sheetName val="Price-vol_(data_page_2)6"/>
      <sheetName val="Price-vol_(data_page_3)6"/>
      <sheetName val="Price-vol_(data_page_4)6"/>
      <sheetName val="Price-vol_(data_page_5)6"/>
      <sheetName val="Chart_pages_cover-do_not_impor6"/>
      <sheetName val="Line_chart6"/>
      <sheetName val="Stacked_column_chart6"/>
      <sheetName val="Bar_chart6"/>
      <sheetName val="Clustered_column6"/>
      <sheetName val="Column-line_on_2_axis_chart6"/>
      <sheetName val="Bubble_chart6"/>
      <sheetName val="Blocked_area_char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7">
          <cell r="E7" t="str">
            <v>FY06A</v>
          </cell>
        </row>
      </sheetData>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7">
          <cell r="E7" t="str">
            <v>FY06A</v>
          </cell>
        </row>
      </sheetData>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ow r="7">
          <cell r="E7" t="str">
            <v>FY06A</v>
          </cell>
        </row>
      </sheetData>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ow r="7">
          <cell r="E7" t="str">
            <v>FY06A</v>
          </cell>
        </row>
      </sheetData>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 val="Lista 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 val="Imobilizado_Resumo"/>
      <sheetName val="Imobilizado_Movimentacao"/>
      <sheetName val="WC_analytics_(+data_p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 val="CUAD_COMP"/>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 val="UMA"/>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 val="Guidance"/>
      <sheetName val="Links"/>
      <sheetName val="Lead"/>
      <sheetName val="Consolidate"/>
      <sheetName val="Abertura Nov'03"/>
      <sheetName val="Despesas"/>
      <sheetName val=""/>
      <sheetName val="Lista"/>
      <sheetName val="DEZ9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 val="2.1.01.02.01.06"/>
      <sheetName val="2.1.01.02.01.05"/>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 val="Cross Bdr"/>
      <sheetName val="104002_BASE_DIC0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 val="Balancete sap"/>
      <sheetName val="Interf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oanda.com/currency-converter/es/?from=USD&amp;to=BRL&amp;amount=1" TargetMode="External"/><Relationship Id="rId7" Type="http://schemas.openxmlformats.org/officeDocument/2006/relationships/comments" Target="../comments1.xml"/><Relationship Id="rId2" Type="http://schemas.openxmlformats.org/officeDocument/2006/relationships/hyperlink" Target="https://cbio.santander.com.br/" TargetMode="External"/><Relationship Id="rId1" Type="http://schemas.openxmlformats.org/officeDocument/2006/relationships/hyperlink" Target="https://www.cepea.esalq.usp.br/br/indicador/etanol-diario-paulinia.aspx"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C6617-CE46-47DE-AB76-11BD09DF8667}">
  <dimension ref="A1"/>
  <sheetViews>
    <sheetView showGridLines="0" tabSelected="1" view="pageBreakPreview" zoomScale="80" zoomScaleNormal="80" zoomScaleSheetLayoutView="80" workbookViewId="0"/>
  </sheetViews>
  <sheetFormatPr baseColWidth="10" defaultColWidth="11.453125" defaultRowHeight="14.5"/>
  <cols>
    <col min="1" max="14" width="11.453125" style="110"/>
    <col min="15" max="15" width="8" style="110" customWidth="1"/>
    <col min="16" max="16384" width="11.453125" style="110"/>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303DE-E54F-4514-9708-AC8963D00424}">
  <dimension ref="A1:M14"/>
  <sheetViews>
    <sheetView showGridLines="0" view="pageBreakPreview" zoomScale="85" zoomScaleNormal="70" zoomScaleSheetLayoutView="85" workbookViewId="0"/>
  </sheetViews>
  <sheetFormatPr baseColWidth="10" defaultRowHeight="14.5"/>
  <cols>
    <col min="1" max="1" width="2.7265625" customWidth="1"/>
  </cols>
  <sheetData>
    <row r="1" spans="1:13" ht="36" thickBot="1">
      <c r="A1" s="108"/>
      <c r="B1" s="109" t="s">
        <v>31</v>
      </c>
      <c r="C1" s="9"/>
      <c r="D1" s="9"/>
      <c r="E1" s="9"/>
      <c r="F1" s="9"/>
      <c r="G1" s="9"/>
      <c r="H1" s="9"/>
      <c r="I1" s="9"/>
      <c r="J1" s="9"/>
      <c r="K1" s="9"/>
      <c r="L1" s="9"/>
      <c r="M1" s="9"/>
    </row>
    <row r="3" spans="1:13" ht="16.5">
      <c r="A3" s="111" t="s">
        <v>32</v>
      </c>
      <c r="B3" s="112" t="s">
        <v>33</v>
      </c>
    </row>
    <row r="4" spans="1:13">
      <c r="B4" s="128" t="s">
        <v>34</v>
      </c>
      <c r="C4" s="128"/>
      <c r="D4" s="128"/>
      <c r="E4" s="128"/>
      <c r="F4" s="128"/>
      <c r="G4" s="128"/>
      <c r="H4" s="128"/>
      <c r="I4" s="128"/>
      <c r="J4" s="128"/>
      <c r="K4" s="128"/>
      <c r="L4" s="128"/>
    </row>
    <row r="5" spans="1:13">
      <c r="B5" s="128"/>
      <c r="C5" s="128"/>
      <c r="D5" s="128"/>
      <c r="E5" s="128"/>
      <c r="F5" s="128"/>
      <c r="G5" s="128"/>
      <c r="H5" s="128"/>
      <c r="I5" s="128"/>
      <c r="J5" s="128"/>
      <c r="K5" s="128"/>
      <c r="L5" s="128"/>
    </row>
    <row r="7" spans="1:13" ht="16.5">
      <c r="A7" s="111" t="s">
        <v>32</v>
      </c>
      <c r="B7" s="112" t="s">
        <v>35</v>
      </c>
    </row>
    <row r="8" spans="1:13" ht="14.5" customHeight="1">
      <c r="B8" s="114" t="s">
        <v>36</v>
      </c>
      <c r="C8" s="113"/>
      <c r="D8" s="113"/>
      <c r="E8" s="113"/>
      <c r="F8" s="113"/>
      <c r="G8" s="113"/>
      <c r="H8" s="113"/>
      <c r="I8" s="113"/>
      <c r="J8" s="113"/>
      <c r="K8" s="113"/>
      <c r="L8" s="113"/>
    </row>
    <row r="9" spans="1:13" ht="14.5" customHeight="1">
      <c r="B9" s="114" t="s">
        <v>39</v>
      </c>
      <c r="C9" s="113"/>
      <c r="D9" s="113"/>
      <c r="E9" s="113"/>
      <c r="F9" s="113"/>
      <c r="G9" s="113"/>
      <c r="H9" s="113"/>
      <c r="I9" s="113"/>
      <c r="J9" s="113"/>
      <c r="K9" s="113"/>
      <c r="L9" s="113"/>
    </row>
    <row r="10" spans="1:13" ht="14.5" customHeight="1">
      <c r="B10" s="114" t="s">
        <v>40</v>
      </c>
      <c r="C10" s="113"/>
      <c r="D10" s="113"/>
      <c r="E10" s="113"/>
      <c r="F10" s="113"/>
      <c r="G10" s="113"/>
      <c r="H10" s="113"/>
      <c r="I10" s="113"/>
      <c r="J10" s="113"/>
      <c r="K10" s="113"/>
      <c r="L10" s="113"/>
    </row>
    <row r="11" spans="1:13" ht="14.5" customHeight="1">
      <c r="B11" s="114" t="s">
        <v>41</v>
      </c>
      <c r="C11" s="113"/>
      <c r="D11" s="113"/>
      <c r="E11" s="113"/>
      <c r="F11" s="113"/>
      <c r="G11" s="113"/>
      <c r="H11" s="113"/>
      <c r="I11" s="113"/>
      <c r="J11" s="113"/>
      <c r="K11" s="113"/>
      <c r="L11" s="113"/>
    </row>
    <row r="12" spans="1:13" ht="14.5" customHeight="1">
      <c r="B12" s="114" t="s">
        <v>42</v>
      </c>
      <c r="C12" s="113"/>
      <c r="D12" s="113"/>
      <c r="E12" s="113"/>
      <c r="F12" s="113"/>
      <c r="G12" s="113"/>
      <c r="H12" s="113"/>
      <c r="I12" s="113"/>
      <c r="J12" s="113"/>
      <c r="K12" s="113"/>
      <c r="L12" s="113"/>
    </row>
    <row r="13" spans="1:13" ht="14.5" customHeight="1">
      <c r="B13" s="114" t="s">
        <v>43</v>
      </c>
      <c r="C13" s="113"/>
      <c r="D13" s="113"/>
      <c r="E13" s="113"/>
      <c r="F13" s="113"/>
      <c r="G13" s="113"/>
      <c r="H13" s="113"/>
      <c r="I13" s="113"/>
      <c r="J13" s="113"/>
      <c r="K13" s="113"/>
      <c r="L13" s="113"/>
    </row>
    <row r="14" spans="1:13">
      <c r="B14" s="115"/>
    </row>
  </sheetData>
  <mergeCells count="1">
    <mergeCell ref="B4:L5"/>
  </mergeCells>
  <pageMargins left="0.7" right="0.7" top="0.75" bottom="0.75" header="0.3" footer="0.3"/>
  <pageSetup paperSize="9" scale="65"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showGridLines="0" view="pageBreakPreview" zoomScale="70" zoomScaleNormal="80" zoomScaleSheetLayoutView="70" workbookViewId="0">
      <selection activeCell="Q1" sqref="Q1"/>
    </sheetView>
  </sheetViews>
  <sheetFormatPr baseColWidth="10" defaultColWidth="9" defaultRowHeight="15.5"/>
  <cols>
    <col min="1" max="1" width="2.36328125" style="1" customWidth="1"/>
    <col min="2" max="2" width="2.90625" style="1" customWidth="1"/>
    <col min="3" max="9" width="2.36328125" style="1" customWidth="1"/>
    <col min="10" max="10" width="10.81640625" style="1" customWidth="1"/>
    <col min="11" max="11" width="18.36328125" style="1" customWidth="1"/>
    <col min="12" max="12" width="58" style="1" customWidth="1"/>
    <col min="13" max="13" width="12.453125" style="1" customWidth="1"/>
    <col min="14" max="14" width="14.90625" style="1" customWidth="1"/>
    <col min="15" max="17" width="12.90625" style="1" customWidth="1"/>
    <col min="18" max="18" width="9.54296875" style="1" bestFit="1" customWidth="1"/>
    <col min="19" max="19" width="14.453125" style="1" bestFit="1" customWidth="1"/>
    <col min="20" max="16384" width="9" style="1"/>
  </cols>
  <sheetData>
    <row r="1" spans="1:21" ht="36.5" thickBot="1">
      <c r="A1" s="8"/>
      <c r="B1" s="14" t="s">
        <v>12</v>
      </c>
      <c r="C1" s="9"/>
      <c r="D1" s="9"/>
      <c r="E1" s="9"/>
      <c r="F1" s="9"/>
      <c r="G1" s="9"/>
      <c r="H1" s="9"/>
      <c r="I1" s="9"/>
      <c r="J1" s="9"/>
      <c r="K1" s="9"/>
      <c r="L1" s="9"/>
      <c r="M1" s="9"/>
      <c r="N1" s="9"/>
      <c r="O1" s="9"/>
    </row>
    <row r="2" spans="1:21" ht="18.5" customHeight="1">
      <c r="A2" s="116"/>
      <c r="B2" s="117"/>
    </row>
    <row r="3" spans="1:21">
      <c r="L3" s="118" t="s">
        <v>37</v>
      </c>
    </row>
    <row r="4" spans="1:21">
      <c r="B4" s="78" t="s">
        <v>51</v>
      </c>
      <c r="C4" s="75"/>
      <c r="D4" s="75"/>
      <c r="E4" s="75"/>
      <c r="F4" s="75"/>
      <c r="G4" s="75"/>
      <c r="H4" s="75"/>
      <c r="I4" s="75"/>
      <c r="J4" s="75"/>
      <c r="K4" s="84">
        <v>5</v>
      </c>
      <c r="L4" s="120" t="s">
        <v>46</v>
      </c>
    </row>
    <row r="5" spans="1:21">
      <c r="B5" s="79" t="s">
        <v>52</v>
      </c>
      <c r="C5" s="76"/>
      <c r="D5" s="76"/>
      <c r="E5" s="76"/>
      <c r="F5" s="76"/>
      <c r="G5" s="76"/>
      <c r="H5" s="76"/>
      <c r="I5" s="76"/>
      <c r="J5" s="76"/>
      <c r="K5" s="85">
        <v>2482</v>
      </c>
      <c r="L5" s="119" t="s">
        <v>38</v>
      </c>
    </row>
    <row r="6" spans="1:21">
      <c r="B6" s="79" t="s">
        <v>54</v>
      </c>
      <c r="C6" s="76"/>
      <c r="D6" s="76"/>
      <c r="E6" s="76"/>
      <c r="F6" s="76"/>
      <c r="G6" s="76"/>
      <c r="H6" s="76"/>
      <c r="I6" s="76"/>
      <c r="J6" s="76"/>
      <c r="K6" s="86">
        <v>-80</v>
      </c>
      <c r="L6" s="126" t="s">
        <v>44</v>
      </c>
    </row>
    <row r="7" spans="1:21">
      <c r="B7" s="80" t="s">
        <v>53</v>
      </c>
      <c r="C7" s="77"/>
      <c r="D7" s="77"/>
      <c r="E7" s="77"/>
      <c r="F7" s="77"/>
      <c r="G7" s="77"/>
      <c r="H7" s="77"/>
      <c r="I7" s="77"/>
      <c r="J7" s="77"/>
      <c r="K7" s="87">
        <v>-100</v>
      </c>
      <c r="L7" s="121" t="s">
        <v>44</v>
      </c>
    </row>
    <row r="8" spans="1:21" ht="16" customHeight="1">
      <c r="B8" s="80" t="s">
        <v>24</v>
      </c>
      <c r="C8" s="77"/>
      <c r="D8" s="77"/>
      <c r="E8" s="77"/>
      <c r="F8" s="77"/>
      <c r="G8" s="77"/>
      <c r="H8" s="77"/>
      <c r="I8" s="77"/>
      <c r="J8" s="77"/>
      <c r="K8" s="87">
        <v>100</v>
      </c>
      <c r="L8" s="122" t="s">
        <v>45</v>
      </c>
    </row>
    <row r="9" spans="1:21" ht="16" customHeight="1">
      <c r="B9" s="123"/>
      <c r="C9" s="76"/>
      <c r="D9" s="76"/>
      <c r="E9" s="76"/>
      <c r="F9" s="76"/>
      <c r="G9" s="76"/>
      <c r="H9" s="76"/>
      <c r="I9" s="76"/>
      <c r="J9" s="76"/>
      <c r="K9" s="124"/>
      <c r="L9" s="125"/>
    </row>
    <row r="10" spans="1:21">
      <c r="B10" s="15" t="s">
        <v>47</v>
      </c>
      <c r="C10" s="16"/>
      <c r="D10" s="16"/>
      <c r="E10" s="16"/>
      <c r="F10" s="16"/>
      <c r="G10" s="16"/>
      <c r="H10" s="16"/>
      <c r="I10" s="16"/>
      <c r="J10" s="16"/>
      <c r="K10" s="16"/>
      <c r="L10" s="16"/>
      <c r="M10" s="16"/>
      <c r="N10" s="16"/>
    </row>
    <row r="11" spans="1:21">
      <c r="B11" s="17" t="s">
        <v>15</v>
      </c>
      <c r="C11" s="16" t="s">
        <v>48</v>
      </c>
      <c r="D11" s="16"/>
      <c r="E11" s="16"/>
      <c r="F11" s="16"/>
      <c r="G11" s="16"/>
      <c r="H11" s="16"/>
      <c r="I11" s="16"/>
      <c r="J11" s="16"/>
      <c r="K11" s="16"/>
      <c r="L11" s="16"/>
      <c r="M11" s="16"/>
      <c r="N11" s="16"/>
    </row>
    <row r="12" spans="1:21" ht="15.5" customHeight="1">
      <c r="B12" s="17" t="s">
        <v>17</v>
      </c>
      <c r="C12" s="129" t="s">
        <v>49</v>
      </c>
      <c r="D12" s="129"/>
      <c r="E12" s="129"/>
      <c r="F12" s="129"/>
      <c r="G12" s="129"/>
      <c r="H12" s="129"/>
      <c r="I12" s="129"/>
      <c r="J12" s="129"/>
      <c r="K12" s="129"/>
      <c r="L12" s="129"/>
      <c r="M12" s="129"/>
      <c r="N12" s="129"/>
      <c r="O12" s="129"/>
      <c r="P12" s="129"/>
      <c r="Q12" s="129"/>
      <c r="R12" s="129"/>
      <c r="S12" s="129"/>
      <c r="T12" s="129"/>
      <c r="U12" s="129"/>
    </row>
    <row r="13" spans="1:21">
      <c r="B13" s="17" t="s">
        <v>18</v>
      </c>
      <c r="C13" s="16" t="s">
        <v>60</v>
      </c>
      <c r="D13" s="16"/>
      <c r="E13" s="16"/>
      <c r="F13" s="16"/>
      <c r="G13" s="16"/>
      <c r="H13" s="16"/>
      <c r="I13" s="16"/>
      <c r="J13" s="16"/>
      <c r="K13" s="16"/>
      <c r="L13" s="16"/>
      <c r="M13" s="16"/>
      <c r="N13" s="16"/>
    </row>
    <row r="14" spans="1:21">
      <c r="B14" s="17" t="s">
        <v>19</v>
      </c>
      <c r="C14" s="16" t="s">
        <v>55</v>
      </c>
      <c r="D14" s="16"/>
      <c r="E14" s="16"/>
      <c r="F14" s="16"/>
      <c r="G14" s="16"/>
      <c r="H14" s="16"/>
      <c r="I14" s="16"/>
      <c r="J14" s="16"/>
      <c r="K14" s="16"/>
      <c r="L14" s="16"/>
      <c r="M14" s="16"/>
      <c r="N14" s="16"/>
    </row>
    <row r="15" spans="1:21" ht="15.5" customHeight="1">
      <c r="B15" s="17" t="s">
        <v>20</v>
      </c>
      <c r="C15" s="129" t="s">
        <v>61</v>
      </c>
      <c r="D15" s="129"/>
      <c r="E15" s="129"/>
      <c r="F15" s="129"/>
      <c r="G15" s="129"/>
      <c r="H15" s="129"/>
      <c r="I15" s="129"/>
      <c r="J15" s="129"/>
      <c r="K15" s="129"/>
      <c r="L15" s="129"/>
      <c r="M15" s="129"/>
      <c r="N15" s="129"/>
      <c r="O15" s="129"/>
      <c r="P15" s="129"/>
      <c r="Q15" s="129"/>
      <c r="R15" s="129"/>
      <c r="S15" s="129"/>
      <c r="T15" s="129"/>
    </row>
    <row r="16" spans="1:21" ht="15.5" customHeight="1">
      <c r="B16" s="17" t="s">
        <v>21</v>
      </c>
      <c r="C16" s="129" t="s">
        <v>50</v>
      </c>
      <c r="D16" s="129"/>
      <c r="E16" s="129"/>
      <c r="F16" s="129"/>
      <c r="G16" s="129"/>
      <c r="H16" s="129"/>
      <c r="I16" s="129"/>
      <c r="J16" s="129"/>
      <c r="K16" s="129"/>
      <c r="L16" s="129"/>
      <c r="M16" s="129"/>
      <c r="N16" s="129"/>
      <c r="O16" s="129"/>
      <c r="P16" s="129"/>
      <c r="Q16" s="129"/>
      <c r="R16" s="129"/>
      <c r="S16" s="129"/>
      <c r="T16" s="129"/>
      <c r="U16" s="129"/>
    </row>
    <row r="17" spans="1:21" ht="15.5" customHeight="1">
      <c r="B17" s="16" t="s">
        <v>22</v>
      </c>
      <c r="C17" s="130" t="s">
        <v>62</v>
      </c>
      <c r="D17" s="130"/>
      <c r="E17" s="130"/>
      <c r="F17" s="130"/>
      <c r="G17" s="130"/>
      <c r="H17" s="130"/>
      <c r="I17" s="130"/>
      <c r="J17" s="130"/>
      <c r="K17" s="130"/>
      <c r="L17" s="130"/>
      <c r="M17" s="130"/>
      <c r="N17" s="130"/>
      <c r="O17" s="130"/>
      <c r="P17" s="130"/>
      <c r="Q17" s="130"/>
      <c r="R17" s="130"/>
      <c r="S17" s="130"/>
      <c r="T17" s="130"/>
      <c r="U17" s="130"/>
    </row>
    <row r="18" spans="1:21">
      <c r="B18" s="16"/>
      <c r="C18" s="130"/>
      <c r="D18" s="130"/>
      <c r="E18" s="130"/>
      <c r="F18" s="130"/>
      <c r="G18" s="130"/>
      <c r="H18" s="130"/>
      <c r="I18" s="130"/>
      <c r="J18" s="130"/>
      <c r="K18" s="130"/>
      <c r="L18" s="130"/>
      <c r="M18" s="130"/>
      <c r="N18" s="130"/>
      <c r="O18" s="130"/>
      <c r="P18" s="130"/>
      <c r="Q18" s="130"/>
      <c r="R18" s="130"/>
      <c r="S18" s="130"/>
      <c r="T18" s="130"/>
      <c r="U18" s="130"/>
    </row>
    <row r="19" spans="1:21">
      <c r="B19" s="17" t="s">
        <v>23</v>
      </c>
      <c r="C19" s="16" t="s">
        <v>56</v>
      </c>
      <c r="D19" s="16"/>
      <c r="E19" s="16"/>
      <c r="F19" s="16"/>
      <c r="G19" s="16"/>
      <c r="H19" s="16"/>
      <c r="I19" s="16"/>
      <c r="J19" s="16"/>
      <c r="K19" s="16"/>
      <c r="L19" s="16"/>
      <c r="M19" s="16"/>
      <c r="N19" s="16"/>
    </row>
    <row r="20" spans="1:21">
      <c r="B20" s="17" t="s">
        <v>28</v>
      </c>
      <c r="C20" s="16" t="s">
        <v>63</v>
      </c>
      <c r="D20" s="16"/>
      <c r="E20" s="16"/>
      <c r="F20" s="16"/>
      <c r="G20" s="16"/>
      <c r="H20" s="16"/>
      <c r="I20" s="16"/>
      <c r="J20" s="16"/>
      <c r="K20" s="16"/>
      <c r="L20" s="16"/>
      <c r="M20" s="16"/>
      <c r="N20" s="16"/>
    </row>
    <row r="21" spans="1:21">
      <c r="B21" s="16"/>
      <c r="C21" s="16"/>
      <c r="D21" s="16"/>
      <c r="E21" s="16"/>
      <c r="F21" s="16"/>
      <c r="G21" s="16"/>
      <c r="H21" s="16"/>
      <c r="I21" s="16"/>
      <c r="J21" s="16"/>
      <c r="K21" s="16"/>
      <c r="L21" s="16"/>
      <c r="M21" s="16"/>
      <c r="N21" s="16"/>
    </row>
    <row r="22" spans="1:21">
      <c r="B22" s="16"/>
      <c r="C22" s="16"/>
      <c r="D22" s="16"/>
      <c r="E22" s="16"/>
      <c r="F22" s="16"/>
      <c r="G22" s="16"/>
      <c r="H22" s="16"/>
      <c r="I22" s="16"/>
      <c r="J22" s="16"/>
      <c r="K22" s="16"/>
      <c r="L22" s="16"/>
      <c r="M22" s="16"/>
      <c r="N22" s="51" t="s">
        <v>14</v>
      </c>
      <c r="Q22" s="51" t="s">
        <v>29</v>
      </c>
    </row>
    <row r="23" spans="1:21" ht="9.75" customHeight="1">
      <c r="B23" s="16"/>
      <c r="C23" s="16"/>
      <c r="D23" s="16"/>
      <c r="E23" s="16"/>
      <c r="F23" s="16"/>
      <c r="G23" s="16"/>
      <c r="H23" s="16"/>
      <c r="I23" s="16"/>
      <c r="J23" s="16"/>
      <c r="K23" s="16"/>
      <c r="L23" s="16"/>
      <c r="M23" s="16"/>
      <c r="N23" s="16"/>
      <c r="Q23" s="16"/>
    </row>
    <row r="24" spans="1:21" ht="36.75" customHeight="1">
      <c r="A24" s="2"/>
      <c r="B24" s="18"/>
      <c r="C24" s="18"/>
      <c r="D24" s="18"/>
      <c r="E24" s="18"/>
      <c r="F24" s="18"/>
      <c r="G24" s="18"/>
      <c r="H24" s="18"/>
      <c r="I24" s="18"/>
      <c r="J24" s="18"/>
      <c r="K24" s="19"/>
      <c r="L24" s="20" t="s">
        <v>64</v>
      </c>
      <c r="M24" s="21"/>
      <c r="N24" s="22">
        <f>+(K5-N26)/(0.88)+K6+K7</f>
        <v>2789.2045454545455</v>
      </c>
      <c r="O24" s="3"/>
      <c r="P24" s="63"/>
      <c r="Q24" s="22">
        <f>+(K5-Q26)/(0.88)</f>
        <v>2969.2045454545455</v>
      </c>
    </row>
    <row r="25" spans="1:21" ht="36.75" customHeight="1">
      <c r="B25" s="16"/>
      <c r="C25" s="16"/>
      <c r="D25" s="16"/>
      <c r="E25" s="16"/>
      <c r="F25" s="16"/>
      <c r="G25" s="16"/>
      <c r="H25" s="16"/>
      <c r="I25" s="16"/>
      <c r="J25" s="16"/>
      <c r="K25" s="23"/>
      <c r="L25" s="24" t="s">
        <v>0</v>
      </c>
      <c r="M25" s="88">
        <f>12%-(9.8%*0.98)</f>
        <v>2.3959999999999995E-2</v>
      </c>
      <c r="N25" s="81">
        <f>-N24*$M$25</f>
        <v>-66.829340909090902</v>
      </c>
      <c r="O25" s="3"/>
      <c r="P25" s="89">
        <v>0.12</v>
      </c>
      <c r="Q25" s="81">
        <f>-Q24*$P$25</f>
        <v>-356.30454545454546</v>
      </c>
      <c r="R25" s="10"/>
      <c r="S25" s="4"/>
    </row>
    <row r="26" spans="1:21" ht="36.75" customHeight="1">
      <c r="B26" s="16"/>
      <c r="C26" s="16"/>
      <c r="D26" s="16"/>
      <c r="E26" s="16"/>
      <c r="F26" s="16"/>
      <c r="G26" s="16"/>
      <c r="H26" s="16"/>
      <c r="I26" s="16"/>
      <c r="J26" s="16"/>
      <c r="K26" s="23"/>
      <c r="L26" s="25" t="s">
        <v>1</v>
      </c>
      <c r="M26" s="26"/>
      <c r="N26" s="90">
        <v>-130.9</v>
      </c>
      <c r="O26" s="82"/>
      <c r="P26" s="65"/>
      <c r="Q26" s="90">
        <v>-130.9</v>
      </c>
      <c r="R26" s="4"/>
      <c r="S26" s="4"/>
      <c r="T26" s="5"/>
    </row>
    <row r="27" spans="1:21" ht="36.75" customHeight="1">
      <c r="B27" s="16"/>
      <c r="C27" s="16"/>
      <c r="D27" s="16"/>
      <c r="E27" s="16"/>
      <c r="F27" s="16"/>
      <c r="G27" s="16"/>
      <c r="H27" s="16"/>
      <c r="I27" s="16"/>
      <c r="J27" s="16"/>
      <c r="K27" s="23"/>
      <c r="L27" s="27" t="s">
        <v>13</v>
      </c>
      <c r="M27" s="28"/>
      <c r="N27" s="29">
        <f>+SUM(N24:N26)</f>
        <v>2591.4752045454543</v>
      </c>
      <c r="O27" s="3"/>
      <c r="P27" s="64"/>
      <c r="Q27" s="29">
        <f>+SUM(Q24:Q26)</f>
        <v>2482</v>
      </c>
      <c r="R27" s="4"/>
      <c r="S27" s="4"/>
      <c r="T27" s="5"/>
    </row>
    <row r="28" spans="1:21" ht="36.75" customHeight="1">
      <c r="B28" s="16"/>
      <c r="C28" s="16"/>
      <c r="D28" s="16"/>
      <c r="E28" s="16"/>
      <c r="F28" s="16"/>
      <c r="G28" s="16"/>
      <c r="H28" s="16"/>
      <c r="I28" s="16"/>
      <c r="J28" s="16"/>
      <c r="K28" s="23"/>
      <c r="L28" s="30" t="s">
        <v>2</v>
      </c>
      <c r="M28" s="91">
        <v>2.8500000000000001E-2</v>
      </c>
      <c r="N28" s="83">
        <f>-$M$28*N24</f>
        <v>-79.492329545454552</v>
      </c>
      <c r="O28" s="3"/>
      <c r="P28" s="92">
        <v>2.8500000000000001E-2</v>
      </c>
      <c r="Q28" s="83">
        <f>-$P$28*Q24</f>
        <v>-84.622329545454548</v>
      </c>
      <c r="R28" s="4"/>
      <c r="S28" s="4"/>
      <c r="T28" s="5"/>
    </row>
    <row r="29" spans="1:21" ht="36.75" customHeight="1">
      <c r="A29" s="2"/>
      <c r="B29" s="18"/>
      <c r="C29" s="18"/>
      <c r="D29" s="18"/>
      <c r="E29" s="18"/>
      <c r="F29" s="18"/>
      <c r="G29" s="18"/>
      <c r="H29" s="18"/>
      <c r="I29" s="18"/>
      <c r="J29" s="18"/>
      <c r="K29" s="19"/>
      <c r="L29" s="31" t="s">
        <v>57</v>
      </c>
      <c r="M29" s="32"/>
      <c r="N29" s="33">
        <f>+N27+N28</f>
        <v>2511.9828749999997</v>
      </c>
      <c r="P29" s="66"/>
      <c r="Q29" s="33">
        <f>+Q27+Q28</f>
        <v>2397.3776704545453</v>
      </c>
      <c r="S29" s="5"/>
    </row>
    <row r="30" spans="1:21" ht="28.5" customHeight="1">
      <c r="B30" s="16"/>
      <c r="C30" s="16"/>
      <c r="D30" s="16"/>
      <c r="E30" s="16"/>
      <c r="F30" s="16"/>
      <c r="G30" s="16"/>
      <c r="H30" s="16"/>
      <c r="I30" s="16"/>
      <c r="J30" s="16"/>
      <c r="K30" s="23"/>
      <c r="L30" s="30" t="s">
        <v>58</v>
      </c>
      <c r="M30" s="93">
        <v>1.6760999999999999</v>
      </c>
      <c r="N30" s="94"/>
      <c r="O30" s="95"/>
      <c r="P30" s="96">
        <v>1.6760999999999999</v>
      </c>
      <c r="Q30" s="35"/>
      <c r="S30" s="5"/>
    </row>
    <row r="31" spans="1:21" ht="30" customHeight="1">
      <c r="B31" s="16"/>
      <c r="C31" s="16"/>
      <c r="D31" s="16"/>
      <c r="E31" s="16"/>
      <c r="F31" s="16"/>
      <c r="G31" s="16"/>
      <c r="H31" s="16"/>
      <c r="I31" s="16"/>
      <c r="J31" s="16"/>
      <c r="K31" s="23"/>
      <c r="L31" s="36" t="s">
        <v>3</v>
      </c>
      <c r="M31" s="97"/>
      <c r="N31" s="98">
        <f>N29/$M$30</f>
        <v>1498.7070431358509</v>
      </c>
      <c r="O31" s="95"/>
      <c r="P31" s="99"/>
      <c r="Q31" s="37">
        <f>Q29/$M$30</f>
        <v>1430.3309292133795</v>
      </c>
    </row>
    <row r="32" spans="1:21" ht="27" customHeight="1">
      <c r="B32" s="16"/>
      <c r="C32" s="16"/>
      <c r="D32" s="16"/>
      <c r="E32" s="16"/>
      <c r="F32" s="16"/>
      <c r="G32" s="16"/>
      <c r="H32" s="16"/>
      <c r="I32" s="16"/>
      <c r="J32" s="16"/>
      <c r="K32" s="23"/>
      <c r="L32" s="30" t="s">
        <v>59</v>
      </c>
      <c r="M32" s="93">
        <v>1.0452999999999999</v>
      </c>
      <c r="N32" s="94"/>
      <c r="O32" s="95"/>
      <c r="P32" s="96">
        <v>1.0452999999999999</v>
      </c>
      <c r="Q32" s="35"/>
    </row>
    <row r="33" spans="1:20" ht="27" customHeight="1">
      <c r="A33" s="6"/>
      <c r="B33" s="38"/>
      <c r="C33" s="38"/>
      <c r="D33" s="38"/>
      <c r="E33" s="38"/>
      <c r="F33" s="38"/>
      <c r="G33" s="38"/>
      <c r="H33" s="38"/>
      <c r="I33" s="38"/>
      <c r="J33" s="38"/>
      <c r="K33" s="39"/>
      <c r="L33" s="40" t="s">
        <v>4</v>
      </c>
      <c r="M33" s="41"/>
      <c r="N33" s="42">
        <f>N31*$M$32</f>
        <v>1566.5984721899047</v>
      </c>
      <c r="P33" s="68"/>
      <c r="Q33" s="42">
        <f>Q31*$M$32</f>
        <v>1495.1249203067455</v>
      </c>
    </row>
    <row r="34" spans="1:20" ht="36.75" customHeight="1">
      <c r="A34" s="2"/>
      <c r="B34" s="18"/>
      <c r="C34" s="18"/>
      <c r="D34" s="18"/>
      <c r="E34" s="18"/>
      <c r="F34" s="18"/>
      <c r="G34" s="18"/>
      <c r="H34" s="18"/>
      <c r="I34" s="18"/>
      <c r="J34" s="18"/>
      <c r="K34" s="19"/>
      <c r="L34" s="43" t="s">
        <v>5</v>
      </c>
      <c r="M34" s="44"/>
      <c r="N34" s="102">
        <v>250</v>
      </c>
      <c r="P34" s="69"/>
      <c r="Q34" s="102">
        <v>150</v>
      </c>
    </row>
    <row r="35" spans="1:20" ht="36.75" customHeight="1">
      <c r="B35" s="16"/>
      <c r="C35" s="16"/>
      <c r="D35" s="16"/>
      <c r="E35" s="16"/>
      <c r="F35" s="16"/>
      <c r="G35" s="16"/>
      <c r="H35" s="16"/>
      <c r="I35" s="16"/>
      <c r="J35" s="16"/>
      <c r="K35" s="23"/>
      <c r="L35" s="36" t="s">
        <v>65</v>
      </c>
      <c r="M35" s="100">
        <v>12</v>
      </c>
      <c r="N35" s="45">
        <f>$M$35*K4</f>
        <v>60</v>
      </c>
      <c r="P35" s="101">
        <v>12</v>
      </c>
      <c r="Q35" s="45">
        <f>$M$35*K4</f>
        <v>60</v>
      </c>
      <c r="R35" s="7"/>
      <c r="S35" s="7"/>
    </row>
    <row r="36" spans="1:20" ht="36.75" customHeight="1">
      <c r="B36" s="16"/>
      <c r="C36" s="16"/>
      <c r="D36" s="16"/>
      <c r="E36" s="16"/>
      <c r="F36" s="16"/>
      <c r="G36" s="16"/>
      <c r="H36" s="16"/>
      <c r="I36" s="16"/>
      <c r="J36" s="16"/>
      <c r="K36" s="23"/>
      <c r="L36" s="46" t="s">
        <v>6</v>
      </c>
      <c r="M36" s="47"/>
      <c r="N36" s="48">
        <f>N33+N34+N35</f>
        <v>1876.5984721899047</v>
      </c>
      <c r="P36" s="70"/>
      <c r="Q36" s="48">
        <f>Q33+Q34+Q35</f>
        <v>1705.1249203067455</v>
      </c>
      <c r="R36" s="7"/>
      <c r="S36" s="7"/>
    </row>
    <row r="37" spans="1:20" ht="47.25" customHeight="1">
      <c r="A37" s="6"/>
      <c r="B37" s="38"/>
      <c r="C37" s="38"/>
      <c r="D37" s="38"/>
      <c r="E37" s="38"/>
      <c r="F37" s="38"/>
      <c r="G37" s="38"/>
      <c r="H37" s="38"/>
      <c r="I37" s="38"/>
      <c r="J37" s="38"/>
      <c r="K37" s="39"/>
      <c r="L37" s="40" t="s">
        <v>7</v>
      </c>
      <c r="M37" s="41"/>
      <c r="N37" s="42">
        <f>N36/K4</f>
        <v>375.31969443798096</v>
      </c>
      <c r="P37" s="68"/>
      <c r="Q37" s="42">
        <f>Q36/K4</f>
        <v>341.02498406134907</v>
      </c>
      <c r="R37" s="7"/>
      <c r="S37" s="7"/>
    </row>
    <row r="38" spans="1:20" ht="36.75" customHeight="1">
      <c r="B38" s="16"/>
      <c r="C38" s="16"/>
      <c r="D38" s="16"/>
      <c r="E38" s="16"/>
      <c r="F38" s="16"/>
      <c r="G38" s="16"/>
      <c r="H38" s="16"/>
      <c r="I38" s="16"/>
      <c r="J38" s="16"/>
      <c r="K38" s="23"/>
      <c r="L38" s="30" t="s">
        <v>8</v>
      </c>
      <c r="M38" s="103">
        <v>4.2000000000000003E-2</v>
      </c>
      <c r="N38" s="94"/>
      <c r="O38" s="95"/>
      <c r="P38" s="104">
        <v>4.2000000000000003E-2</v>
      </c>
      <c r="Q38" s="35"/>
    </row>
    <row r="39" spans="1:20" ht="36.75" customHeight="1">
      <c r="B39" s="16"/>
      <c r="C39" s="16"/>
      <c r="D39" s="16"/>
      <c r="E39" s="16"/>
      <c r="F39" s="16"/>
      <c r="G39" s="16"/>
      <c r="H39" s="16"/>
      <c r="I39" s="16"/>
      <c r="J39" s="16"/>
      <c r="K39" s="23"/>
      <c r="L39" s="49" t="s">
        <v>11</v>
      </c>
      <c r="M39" s="49"/>
      <c r="N39" s="50">
        <f>N37/(1+$M$38)</f>
        <v>360.19164533395485</v>
      </c>
      <c r="P39" s="71"/>
      <c r="Q39" s="50">
        <f>Q37/(1+$P$38)</f>
        <v>327.27925533718718</v>
      </c>
      <c r="R39" s="7"/>
      <c r="S39" s="7"/>
      <c r="T39" s="7"/>
    </row>
    <row r="40" spans="1:20" ht="36.75" customHeight="1">
      <c r="B40" s="16"/>
      <c r="C40" s="16"/>
      <c r="D40" s="16"/>
      <c r="E40" s="16"/>
      <c r="F40" s="16"/>
      <c r="G40" s="16"/>
      <c r="H40" s="16"/>
      <c r="I40" s="16"/>
      <c r="J40" s="16"/>
      <c r="K40" s="127"/>
      <c r="L40" s="25" t="s">
        <v>25</v>
      </c>
      <c r="M40" s="93">
        <v>1E-3</v>
      </c>
      <c r="N40" s="83">
        <f>(N39*M40)*-1</f>
        <v>-0.36019164533395487</v>
      </c>
      <c r="O40" s="95"/>
      <c r="P40" s="96">
        <v>1E-3</v>
      </c>
      <c r="Q40" s="53">
        <f>(Q39*P40)*-1</f>
        <v>-0.32727925533718721</v>
      </c>
      <c r="R40" s="7"/>
      <c r="S40" s="7"/>
      <c r="T40" s="7"/>
    </row>
    <row r="41" spans="1:20" ht="36.75" customHeight="1">
      <c r="B41" s="16"/>
      <c r="C41" s="16"/>
      <c r="D41" s="16"/>
      <c r="E41" s="16"/>
      <c r="F41" s="16"/>
      <c r="G41" s="16"/>
      <c r="H41" s="16"/>
      <c r="I41" s="16"/>
      <c r="J41" s="16"/>
      <c r="K41" s="23"/>
      <c r="L41" s="30" t="s">
        <v>26</v>
      </c>
      <c r="M41" s="93">
        <v>2.5000000000000001E-3</v>
      </c>
      <c r="N41" s="83">
        <f>M41*((N45/(1+M38)))*22.0462</f>
        <v>1.0843260556621881</v>
      </c>
      <c r="O41" s="95"/>
      <c r="P41" s="96">
        <v>2.5000000000000001E-3</v>
      </c>
      <c r="Q41" s="53">
        <f>P41*((Q45/(1+P38)))*22.0462</f>
        <v>1.0843260556621881</v>
      </c>
      <c r="R41" s="7"/>
      <c r="S41" s="7"/>
      <c r="T41" s="7"/>
    </row>
    <row r="42" spans="1:20" ht="36.75" customHeight="1">
      <c r="B42" s="16"/>
      <c r="C42" s="16"/>
      <c r="D42" s="16"/>
      <c r="E42" s="16"/>
      <c r="F42" s="16"/>
      <c r="G42" s="16"/>
      <c r="H42" s="16"/>
      <c r="I42" s="16"/>
      <c r="J42" s="16"/>
      <c r="K42" s="23"/>
      <c r="L42" s="30" t="s">
        <v>30</v>
      </c>
      <c r="M42" s="34">
        <v>0</v>
      </c>
      <c r="N42" s="53">
        <f>$M$42*22.0462*-1</f>
        <v>0</v>
      </c>
      <c r="P42" s="67">
        <v>0</v>
      </c>
      <c r="Q42" s="53">
        <f>$M$42*22.0462*-1</f>
        <v>0</v>
      </c>
      <c r="R42" s="7"/>
      <c r="S42" s="7"/>
      <c r="T42" s="7"/>
    </row>
    <row r="43" spans="1:20" ht="36.75" customHeight="1">
      <c r="B43" s="16"/>
      <c r="C43" s="16"/>
      <c r="D43" s="16"/>
      <c r="E43" s="16"/>
      <c r="F43" s="16"/>
      <c r="G43" s="16"/>
      <c r="H43" s="16"/>
      <c r="I43" s="16"/>
      <c r="J43" s="16"/>
      <c r="K43" s="23"/>
      <c r="L43" s="52" t="s">
        <v>27</v>
      </c>
      <c r="M43" s="106">
        <f>K8*(1-15%-9.25%-2.85%)</f>
        <v>72.899999999999991</v>
      </c>
      <c r="N43" s="54">
        <f>M43/K4*1.15/1.6761*1.0453</f>
        <v>10.456741900841235</v>
      </c>
      <c r="P43" s="107">
        <f>K8*(1-15%-9.25%-2.85%)</f>
        <v>72.899999999999991</v>
      </c>
      <c r="Q43" s="54">
        <f>P43/K4*1.15/1.6761*1.0453</f>
        <v>10.456741900841235</v>
      </c>
      <c r="R43" s="7"/>
      <c r="S43" s="7"/>
      <c r="T43" s="7"/>
    </row>
    <row r="44" spans="1:20" ht="32.25" customHeight="1">
      <c r="A44" s="11"/>
      <c r="B44" s="18"/>
      <c r="C44" s="18"/>
      <c r="D44" s="18"/>
      <c r="E44" s="18"/>
      <c r="F44" s="18"/>
      <c r="G44" s="18"/>
      <c r="H44" s="18"/>
      <c r="I44" s="18"/>
      <c r="J44" s="18"/>
      <c r="K44" s="19"/>
      <c r="L44" s="55" t="s">
        <v>10</v>
      </c>
      <c r="M44" s="56"/>
      <c r="N44" s="57">
        <f>(N39+SUM(N40:N43))/22.0462</f>
        <v>16.845194257746204</v>
      </c>
      <c r="P44" s="72"/>
      <c r="Q44" s="57">
        <f>(Q39+SUM(Q40:Q43))/22.0462</f>
        <v>15.353804466908286</v>
      </c>
      <c r="R44" s="7"/>
      <c r="S44" s="7"/>
      <c r="T44" s="7"/>
    </row>
    <row r="45" spans="1:20" ht="32.25" customHeight="1">
      <c r="A45" s="13"/>
      <c r="B45" s="16"/>
      <c r="C45" s="16"/>
      <c r="D45" s="16"/>
      <c r="E45" s="16"/>
      <c r="F45" s="16"/>
      <c r="G45" s="16"/>
      <c r="H45" s="16"/>
      <c r="I45" s="16"/>
      <c r="J45" s="16"/>
      <c r="K45" s="23"/>
      <c r="L45" s="58" t="s">
        <v>9</v>
      </c>
      <c r="M45" s="59"/>
      <c r="N45" s="105">
        <v>20.5</v>
      </c>
      <c r="P45" s="73"/>
      <c r="Q45" s="105">
        <v>20.5</v>
      </c>
      <c r="R45" s="7"/>
      <c r="S45" s="7"/>
      <c r="T45" s="7"/>
    </row>
    <row r="46" spans="1:20" ht="32.25" customHeight="1">
      <c r="A46" s="12"/>
      <c r="B46" s="38"/>
      <c r="C46" s="38"/>
      <c r="D46" s="38"/>
      <c r="E46" s="38"/>
      <c r="F46" s="38"/>
      <c r="G46" s="38"/>
      <c r="H46" s="38"/>
      <c r="I46" s="38"/>
      <c r="J46" s="38"/>
      <c r="K46" s="39"/>
      <c r="L46" s="60" t="s">
        <v>16</v>
      </c>
      <c r="M46" s="61"/>
      <c r="N46" s="62">
        <f>+N44/N45-1</f>
        <v>-0.17828320693920952</v>
      </c>
      <c r="P46" s="74"/>
      <c r="Q46" s="62">
        <f>+Q44/Q45-1</f>
        <v>-0.25103392844349826</v>
      </c>
      <c r="R46" s="7"/>
      <c r="S46" s="7"/>
      <c r="T46" s="7"/>
    </row>
    <row r="47" spans="1:20">
      <c r="B47" s="16"/>
      <c r="C47" s="16"/>
      <c r="D47" s="16"/>
      <c r="E47" s="16"/>
      <c r="F47" s="16"/>
      <c r="G47" s="16"/>
      <c r="H47" s="16"/>
      <c r="I47" s="16"/>
      <c r="J47" s="16"/>
      <c r="K47" s="16"/>
      <c r="L47" s="16"/>
      <c r="M47" s="16"/>
      <c r="N47" s="16"/>
    </row>
    <row r="48" spans="1:20">
      <c r="B48" s="16"/>
      <c r="C48" s="16"/>
      <c r="D48" s="16"/>
      <c r="E48" s="16"/>
      <c r="F48" s="16"/>
      <c r="G48" s="16"/>
      <c r="H48" s="16"/>
      <c r="I48" s="16"/>
      <c r="J48" s="16"/>
      <c r="K48" s="16"/>
      <c r="L48" s="16"/>
      <c r="M48" s="16"/>
      <c r="N48" s="16"/>
    </row>
  </sheetData>
  <mergeCells count="4">
    <mergeCell ref="C12:U12"/>
    <mergeCell ref="C15:T15"/>
    <mergeCell ref="C16:U16"/>
    <mergeCell ref="C17:U18"/>
  </mergeCells>
  <hyperlinks>
    <hyperlink ref="L5" r:id="rId1" xr:uid="{EC033F56-72AC-4B54-B807-00D8532693FA}"/>
    <hyperlink ref="L8" r:id="rId2" xr:uid="{AF8ABEE1-C93B-424A-8628-D717C9BC2291}"/>
    <hyperlink ref="L4" r:id="rId3" xr:uid="{4235A6CC-759A-480B-84B5-EE3C300E9CF9}"/>
  </hyperlinks>
  <pageMargins left="0.51180555555555596" right="0.51180555555555596" top="0.78680555555555598" bottom="0.78680555555555598" header="0.31458333333333299" footer="0.31458333333333299"/>
  <pageSetup paperSize="9" scale="41" orientation="portrait" r:id="rId4"/>
  <headerFooter alignWithMargins="0"/>
  <drawing r:id="rId5"/>
  <legacyDrawing r:id="rId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Cover</vt:lpstr>
      <vt:lpstr>Objective</vt:lpstr>
      <vt:lpstr>Sugar Equivalent</vt:lpstr>
      <vt:lpstr>Cover!Área_de_impresión</vt:lpstr>
      <vt:lpstr>Objective!Área_de_impresión</vt:lpstr>
      <vt:lpstr>'Sugar Equivalent'!Área_de_impresión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Lacerda Correa</dc:creator>
  <cp:lastModifiedBy>Ingrid Baumann Fonay</cp:lastModifiedBy>
  <dcterms:created xsi:type="dcterms:W3CDTF">2017-05-25T13:08:00Z</dcterms:created>
  <dcterms:modified xsi:type="dcterms:W3CDTF">2024-04-24T14:03:55Z</dcterms:modified>
</cp:coreProperties>
</file>